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<sst xmlns="http://schemas.openxmlformats.org/spreadsheetml/2006/main" count="3116" uniqueCount="2073">
  <si>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</si>
  <si>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</si>
  <si>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</si>
  <si>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</si>
  <si>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</si>
  <si>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</si>
  <si>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</si>
  <si>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</si>
  <si>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</si>
  <si>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</si>
  <si>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</si>
  <si>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</si>
  <si>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</si>
  <si>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</si>
  <si>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</si>
  <si>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</si>
  <si>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</si>
  <si>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</si>
  <si>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</si>
  <si>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</si>
  <si>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</si>
  <si>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</si>
  <si>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</si>
  <si>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</si>
  <si>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</si>
  <si>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</si>
  <si>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</si>
  <si>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</si>
  <si>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</si>
  <si>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</si>
  <si>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</si>
  <si>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</si>
  <si>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</si>
  <si>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</si>
  <si>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</si>
  <si>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</si>
  <si>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</si>
  <si>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</si>
  <si>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</si>
  <si>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</si>
  <si>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</si>
  <si>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</si>
  <si>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</si>
  <si>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</si>
  <si>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</si>
  <si>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</si>
  <si>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</si>
  <si>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</si>
  <si>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</si>
  <si>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</si>
  <si>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</si>
  <si>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</si>
  <si>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</si>
  <si>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</si>
  <si>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</si>
  <si>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</si>
  <si>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</si>
  <si>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</si>
  <si>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</si>
  <si>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</si>
  <si>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</si>
  <si>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</si>
  <si>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</si>
  <si>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</si>
  <si>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</si>
  <si>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</si>
  <si>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</si>
  <si>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</si>
  <si>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</si>
  <si>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</si>
  <si>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</si>
  <si>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</si>
  <si>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</si>
  <si>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</si>
  <si>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</si>
  <si>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</si>
  <si>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</si>
  <si>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</si>
  <si>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</si>
  <si>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</si>
  <si>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</si>
  <si>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</si>
  <si>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</si>
  <si>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</si>
  <si>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</si>
  <si>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</si>
  <si>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</si>
  <si>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</si>
  <si>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</si>
  <si>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</si>
  <si>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</si>
  <si>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</si>
  <si>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</si>
  <si>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</si>
  <si>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</si>
  <si>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</si>
  <si>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</si>
  <si>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</si>
  <si>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</si>
  <si>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</si>
  <si>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</si>
  <si>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</si>
  <si>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</si>
  <si>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</si>
  <si>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</si>
  <si>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</si>
  <si>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</si>
  <si>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</si>
  <si>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</si>
  <si>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</si>
  <si>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</si>
  <si>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</si>
  <si>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</si>
  <si>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</si>
  <si>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</si>
  <si>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</si>
  <si>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</si>
  <si>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</si>
  <si>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</si>
  <si>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</si>
  <si>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</si>
  <si>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</si>
  <si>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</si>
  <si>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</si>
  <si>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</si>
  <si>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</si>
  <si>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</si>
  <si>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</si>
  <si>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</si>
  <si>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</si>
  <si>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</si>
  <si>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</si>
  <si>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</si>
  <si>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</si>
  <si>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</si>
  <si>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</si>
  <si>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</si>
  <si>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</si>
  <si>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</si>
  <si>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</si>
  <si>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</si>
  <si>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</si>
  <si>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</si>
  <si>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</si>
  <si>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</si>
  <si>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</si>
  <si>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</si>
  <si>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</si>
  <si>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</si>
  <si>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</si>
  <si>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</si>
  <si>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</si>
  <si>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</si>
  <si>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</si>
  <si>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</si>
  <si>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</si>
  <si>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</si>
  <si>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</si>
  <si>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</si>
  <si>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</si>
  <si>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</si>
  <si>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</si>
  <si>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</si>
  <si>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</si>
  <si>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</si>
  <si>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</si>
  <si>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</si>
  <si>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</si>
  <si>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</si>
  <si>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</si>
  <si>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</si>
  <si>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</si>
  <si>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</si>
  <si>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</si>
  <si>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</si>
  <si>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</si>
  <si>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</si>
  <si>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</si>
  <si>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</si>
  <si>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</si>
  <si>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</si>
  <si>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</si>
  <si>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</si>
  <si>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</si>
  <si>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</si>
  <si>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</si>
  <si>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</si>
  <si>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</si>
  <si>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</si>
  <si>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</si>
  <si>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</si>
  <si>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</si>
  <si>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</si>
  <si>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</si>
  <si>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</si>
  <si>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</si>
  <si>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</si>
  <si>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</si>
  <si>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</si>
  <si>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</si>
  <si>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</si>
  <si>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</si>
  <si>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</si>
  <si>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</si>
  <si>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</si>
  <si>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</si>
  <si>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</si>
  <si>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</si>
  <si>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</si>
  <si>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</si>
  <si>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</si>
  <si>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</si>
  <si>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</si>
  <si>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</si>
  <si>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</si>
  <si>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</si>
  <si>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</si>
  <si>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</si>
  <si>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</si>
  <si>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</si>
  <si>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</si>
  <si>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</si>
  <si>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</si>
  <si>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</si>
  <si>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</si>
  <si>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</si>
  <si>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</si>
  <si>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</si>
  <si>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</si>
  <si>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</si>
  <si>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</si>
  <si>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</si>
  <si>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</si>
  <si>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</si>
  <si>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</si>
  <si>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</si>
  <si>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</si>
  <si>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</si>
  <si>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</si>
  <si>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</si>
  <si>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</si>
  <si>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</si>
  <si>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</si>
  <si>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</si>
  <si>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</si>
  <si>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</si>
  <si>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</si>
  <si>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</si>
  <si>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</si>
  <si>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</si>
  <si>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</si>
  <si>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</si>
  <si>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</si>
  <si>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</si>
  <si>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</si>
  <si>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</si>
  <si>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</si>
  <si>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</si>
  <si>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</si>
  <si>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</si>
  <si>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</si>
  <si>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</si>
  <si>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</si>
  <si>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</si>
  <si>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</si>
  <si>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</si>
  <si>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</si>
  <si>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</si>
  <si>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</si>
  <si>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</si>
  <si>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</si>
  <si>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</si>
  <si>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</si>
  <si>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</si>
  <si>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</si>
  <si>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</si>
  <si>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</si>
  <si>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</si>
  <si>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</si>
  <si>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</si>
  <si>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</si>
  <si>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</si>
  <si>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</si>
  <si>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</si>
  <si>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</si>
  <si>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</si>
  <si>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</si>
  <si>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</si>
  <si>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</si>
  <si>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</si>
  <si>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</si>
  <si>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</si>
  <si>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</si>
  <si>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</si>
  <si>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</si>
  <si>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</si>
  <si>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</si>
  <si>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</si>
  <si>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</si>
  <si>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</si>
  <si>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</si>
  <si>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</si>
  <si>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</si>
  <si>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</si>
  <si>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</si>
  <si>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</si>
  <si>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</si>
  <si>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</si>
  <si>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</si>
  <si>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</si>
  <si>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</si>
  <si>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</si>
  <si>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</si>
  <si>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</si>
  <si>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</si>
  <si>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</si>
  <si>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</si>
  <si>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</si>
  <si>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</si>
  <si>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</si>
  <si>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</si>
  <si>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</si>
  <si>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</si>
  <si>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</si>
  <si>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</si>
  <si>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</si>
  <si>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</si>
  <si>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</si>
  <si>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</si>
  <si>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</si>
  <si>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</si>
  <si>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</si>
  <si>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</si>
  <si>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</si>
  <si>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</si>
  <si>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</si>
  <si>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</si>
  <si>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</si>
  <si>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</si>
  <si>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</si>
  <si>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</si>
  <si>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</si>
  <si>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</si>
  <si>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</si>
  <si>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</si>
  <si>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</si>
  <si>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</si>
  <si>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</si>
  <si>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</si>
  <si>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</si>
  <si>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</si>
  <si>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</si>
  <si>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</si>
  <si>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</si>
  <si>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</si>
  <si>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</si>
  <si>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</si>
  <si>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</si>
  <si>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</si>
  <si>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</si>
  <si>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</si>
  <si>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</si>
  <si>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</si>
  <si>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</si>
  <si>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</si>
  <si>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</si>
  <si>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</si>
  <si>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</si>
  <si>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</si>
  <si>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</si>
  <si>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</si>
  <si>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</si>
  <si>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</si>
  <si>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</si>
  <si>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</si>
  <si>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</si>
  <si>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</si>
  <si>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</si>
  <si>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</si>
  <si>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</si>
  <si>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</si>
  <si>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</si>
  <si>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</si>
  <si>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</si>
  <si>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</si>
  <si>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</si>
  <si>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</si>
  <si>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</si>
  <si>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</si>
  <si>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</si>
  <si>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</si>
  <si>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</si>
  <si>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</si>
  <si>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</si>
  <si>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</si>
  <si>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</si>
  <si>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</si>
  <si>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</si>
  <si>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</si>
  <si>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</si>
  <si>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</si>
  <si>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</si>
  <si>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</si>
  <si>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</si>
  <si>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</si>
  <si>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</si>
  <si>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</si>
  <si>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</si>
  <si>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</si>
  <si>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</si>
  <si>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</si>
  <si>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</si>
  <si>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</si>
  <si>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</si>
  <si>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</si>
  <si>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</si>
  <si>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</si>
  <si>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</si>
  <si>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</si>
  <si>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</si>
  <si>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</si>
  <si>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</si>
  <si>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</si>
  <si>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</si>
  <si>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</si>
  <si>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</si>
  <si>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</si>
  <si>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</si>
  <si>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</si>
  <si>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</si>
  <si>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</si>
  <si>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</si>
  <si>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</si>
  <si>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</si>
  <si>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</si>
  <si>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</si>
  <si>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</si>
  <si>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</si>
  <si>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</si>
  <si>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</si>
  <si>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</si>
  <si>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</si>
  <si>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</si>
  <si>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</si>
  <si>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</si>
  <si>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</si>
  <si>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</si>
  <si>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</si>
  <si>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</si>
  <si>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</si>
  <si>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</si>
  <si>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</si>
  <si>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</si>
  <si>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</si>
  <si>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</si>
  <si>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</si>
  <si>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</si>
  <si>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</si>
  <si>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</si>
  <si>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</si>
  <si>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</si>
  <si>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</si>
  <si>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</si>
  <si>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</si>
  <si>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</si>
  <si>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</si>
  <si>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</si>
  <si>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</si>
  <si>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</si>
  <si>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</si>
  <si>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</si>
  <si>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</si>
  <si>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</si>
  <si>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</si>
  <si>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</si>
  <si>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</si>
  <si>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</si>
  <si>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</si>
  <si>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</si>
  <si>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</si>
  <si>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</si>
  <si>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</si>
  <si>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</si>
  <si>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</si>
  <si>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</si>
  <si>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</si>
  <si>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</si>
  <si>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</si>
  <si>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</si>
  <si>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</si>
  <si>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</si>
  <si>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</si>
  <si>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</si>
  <si>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</si>
  <si>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</si>
  <si>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</si>
  <si>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</si>
  <si>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</si>
  <si>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</si>
  <si>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</si>
  <si>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</si>
  <si>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</si>
  <si>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</si>
  <si>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</si>
  <si>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</si>
  <si>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</si>
  <si>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</si>
  <si>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</si>
  <si>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</si>
  <si>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</si>
  <si>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</si>
  <si>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</si>
  <si>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</si>
  <si>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</si>
  <si>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</si>
  <si>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</si>
  <si>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</si>
  <si>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</si>
  <si>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</si>
  <si>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</si>
  <si>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</si>
  <si>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</si>
  <si>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</si>
  <si>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</si>
  <si>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</si>
  <si>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</si>
  <si>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</si>
  <si>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</si>
  <si>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</si>
  <si>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</si>
  <si>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</si>
  <si>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</si>
  <si>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</si>
  <si>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</si>
  <si>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</si>
  <si>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</si>
  <si>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</si>
  <si>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</si>
  <si>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</si>
  <si>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</si>
  <si>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</si>
  <si>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</si>
  <si>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</si>
  <si>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</si>
  <si>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</si>
  <si>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</si>
  <si>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</si>
  <si>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</si>
  <si>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</si>
  <si>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</si>
  <si>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</si>
  <si>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</si>
  <si>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</si>
  <si>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</si>
  <si>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</si>
  <si>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</si>
  <si>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</si>
  <si>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</si>
  <si>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</si>
  <si>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</si>
  <si>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</si>
  <si>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</si>
  <si>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</si>
  <si>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</si>
  <si>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</si>
  <si>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</si>
  <si>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</si>
  <si>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</si>
  <si>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</si>
  <si>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</si>
  <si>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</si>
  <si>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</si>
  <si>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</si>
  <si>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</si>
  <si>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</si>
  <si>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</si>
  <si>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</si>
  <si>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</si>
  <si>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</si>
  <si>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</si>
  <si>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</si>
  <si>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</si>
  <si>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</si>
  <si>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</si>
  <si>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</si>
  <si>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</si>
  <si>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</si>
  <si>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</si>
  <si>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</si>
  <si>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</si>
  <si>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</si>
  <si>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</si>
  <si>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</si>
  <si>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</si>
  <si>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</si>
  <si>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</si>
  <si>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</si>
  <si>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</si>
  <si>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</si>
  <si>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</si>
  <si>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</si>
  <si>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</si>
  <si>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</si>
  <si>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</si>
  <si>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</si>
  <si>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</si>
  <si>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</si>
  <si>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</si>
  <si>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</si>
  <si>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</si>
  <si>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</si>
  <si>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</si>
  <si>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</si>
  <si>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</si>
  <si>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</si>
  <si>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</si>
  <si>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</si>
  <si>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</si>
  <si>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</si>
  <si>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</si>
  <si>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</si>
  <si>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</si>
  <si>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</si>
  <si>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</si>
  <si>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</si>
  <si>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</si>
  <si>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</si>
  <si>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</si>
  <si>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</si>
  <si>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</si>
  <si>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</si>
  <si>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</si>
  <si>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</si>
  <si>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</si>
  <si>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</si>
  <si>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</si>
  <si>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</si>
  <si>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</si>
  <si>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</si>
  <si>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</si>
  <si>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</si>
  <si>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</si>
  <si>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</si>
  <si>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</si>
  <si>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</si>
  <si>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</si>
  <si>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</si>
  <si>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</si>
  <si>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</si>
  <si>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</si>
  <si>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</si>
  <si>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</si>
  <si>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</si>
  <si>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</si>
  <si>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</si>
  <si>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</si>
  <si>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</si>
  <si>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</si>
  <si>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</si>
  <si>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</si>
  <si>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</si>
  <si>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</si>
  <si>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</si>
  <si>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</si>
  <si>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</si>
  <si>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</si>
  <si>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</si>
  <si>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</si>
  <si>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</si>
  <si>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</si>
  <si>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</si>
  <si>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</si>
  <si>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</si>
  <si>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</si>
  <si>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</si>
  <si>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</si>
  <si>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</si>
  <si>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</si>
  <si>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</si>
  <si>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</si>
  <si>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</si>
  <si>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</si>
  <si>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</si>
  <si>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</si>
  <si>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</si>
  <si>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</si>
  <si>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</si>
  <si>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</si>
  <si>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</si>
  <si>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</si>
  <si>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</si>
  <si>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</si>
  <si>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</si>
  <si>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</si>
  <si>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</si>
  <si>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</si>
  <si>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</si>
  <si>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</si>
  <si>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</si>
  <si>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</si>
  <si>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</si>
  <si>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</si>
  <si>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</si>
  <si>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</si>
  <si>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</si>
  <si>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</si>
  <si>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</si>
  <si>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</si>
  <si>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</si>
  <si>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</si>
  <si>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</si>
  <si>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</si>
  <si>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</si>
  <si>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</si>
  <si>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</si>
  <si>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</si>
  <si>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</si>
  <si>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</si>
  <si>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</si>
  <si>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</si>
  <si>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</si>
  <si>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</si>
  <si>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</si>
  <si>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</si>
  <si>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</si>
  <si>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</si>
  <si>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</si>
  <si>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</si>
  <si>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</si>
  <si>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</si>
  <si>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</si>
  <si>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</si>
  <si>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</si>
  <si>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</si>
  <si>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</si>
  <si>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</si>
  <si>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</si>
  <si>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</si>
  <si>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</si>
  <si>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</si>
  <si>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</si>
  <si>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</si>
  <si>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</si>
  <si>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</si>
  <si>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</si>
  <si>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</si>
  <si>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</si>
  <si>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</si>
  <si>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</si>
  <si>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</si>
  <si>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</si>
  <si>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</si>
  <si>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</si>
  <si>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</si>
  <si>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</si>
  <si>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</si>
  <si>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</si>
  <si>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</si>
  <si>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</si>
  <si>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</si>
  <si>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</si>
  <si>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</si>
  <si>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</si>
  <si>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</si>
  <si>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</si>
  <si>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</si>
  <si>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</si>
  <si>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</si>
  <si>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</si>
  <si>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</si>
  <si>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</si>
  <si>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</si>
  <si>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</si>
  <si>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</si>
  <si>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</si>
  <si>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</si>
  <si>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</si>
  <si>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</si>
  <si>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</si>
  <si>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</si>
  <si>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</si>
  <si>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</si>
  <si>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</si>
  <si>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</si>
  <si>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</si>
  <si>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</si>
  <si>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</si>
  <si>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</si>
  <si>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</si>
  <si>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</si>
  <si>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</si>
  <si>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</si>
  <si>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</si>
  <si>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</si>
  <si>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</si>
  <si>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</si>
  <si>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</si>
  <si>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</si>
  <si>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</si>
  <si>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</si>
  <si>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</si>
  <si>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</si>
  <si>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</si>
  <si>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</si>
  <si>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</si>
  <si>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</si>
  <si>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</si>
  <si>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</si>
  <si>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</si>
  <si>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</si>
  <si>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</si>
  <si>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</si>
  <si>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</si>
  <si>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</si>
  <si>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</si>
  <si>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</si>
  <si>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</si>
  <si>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</si>
  <si>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</si>
  <si>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</si>
  <si>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</si>
  <si>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</si>
  <si>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</si>
  <si>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</si>
  <si>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</si>
  <si>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</si>
  <si>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</si>
  <si>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</si>
  <si>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</si>
  <si>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</si>
  <si>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</si>
  <si>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</si>
  <si>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</si>
  <si>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</si>
  <si>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</si>
  <si>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</si>
  <si>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</si>
  <si>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</si>
  <si>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</si>
  <si>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</si>
  <si>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</si>
  <si>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</si>
  <si>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</si>
  <si>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</si>
  <si>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</si>
  <si>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</si>
  <si>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</si>
  <si>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</si>
  <si>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</si>
  <si>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</si>
  <si>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</si>
  <si>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</si>
  <si>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</si>
  <si>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</si>
  <si>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</si>
  <si>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</si>
  <si>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</si>
  <si>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</si>
  <si>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</si>
  <si>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</si>
  <si>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</si>
  <si>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</si>
  <si>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</si>
  <si>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</si>
  <si>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</si>
  <si>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</si>
  <si>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</si>
  <si>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</si>
  <si>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</si>
  <si>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</si>
  <si>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</si>
  <si>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</si>
  <si>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</si>
  <si>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</si>
  <si>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</si>
  <si>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</si>
  <si>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</si>
  <si>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</si>
  <si>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</si>
  <si>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</si>
  <si>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</si>
  <si>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</si>
  <si>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</si>
  <si>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</si>
  <si>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</si>
  <si>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</si>
  <si>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</si>
  <si>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</si>
  <si>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</si>
  <si>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</si>
  <si>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</si>
  <si>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</si>
  <si>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</si>
  <si>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</si>
  <si>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</si>
  <si>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</si>
  <si>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</si>
  <si>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</si>
  <si>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</si>
  <si>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</si>
  <si>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</si>
  <si>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</si>
  <si>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</si>
  <si>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</si>
  <si>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</si>
  <si>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</si>
  <si>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</si>
  <si>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</si>
  <si>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</si>
  <si>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</si>
  <si>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</si>
  <si>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</si>
  <si>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</si>
  <si>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</si>
  <si>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</si>
  <si>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</si>
  <si>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</si>
  <si>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</si>
  <si>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</si>
  <si>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</si>
  <si>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</si>
  <si>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</si>
  <si>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</si>
  <si>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</si>
  <si>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</si>
  <si>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</si>
  <si>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</si>
  <si>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</si>
  <si>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</si>
  <si>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</si>
  <si>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</si>
  <si>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</si>
  <si>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</si>
  <si>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</si>
  <si>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</si>
  <si>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</si>
  <si>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</si>
  <si>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</si>
  <si>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</si>
  <si>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</si>
  <si>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</si>
  <si>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</si>
  <si>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</si>
  <si>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</si>
  <si>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</si>
  <si>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</si>
  <si>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</si>
  <si>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</si>
  <si>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</si>
  <si>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</si>
  <si>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</si>
  <si>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</si>
  <si>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</si>
  <si>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</si>
  <si>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</si>
  <si>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</si>
  <si>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</si>
  <si>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</si>
  <si>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</si>
  <si>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</si>
  <si>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</si>
  <si>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</si>
  <si>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</si>
  <si>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</si>
  <si>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</si>
  <si>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</si>
  <si>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</si>
  <si>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</si>
  <si>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</si>
  <si>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</si>
  <si>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</si>
  <si>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</si>
  <si>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</si>
  <si>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</si>
  <si>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</si>
  <si>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</si>
  <si>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</si>
  <si>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</si>
  <si>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</si>
  <si>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</si>
  <si>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</si>
  <si>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</si>
  <si>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</si>
  <si>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</si>
  <si>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</si>
  <si>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</si>
  <si>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</si>
  <si>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</si>
  <si>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</si>
  <si>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</si>
  <si>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</si>
  <si>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</si>
  <si>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</si>
  <si>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</si>
  <si>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</si>
  <si>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</si>
  <si>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</si>
  <si>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</si>
  <si>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</si>
  <si>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</si>
  <si>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</si>
  <si>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</si>
  <si>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</si>
  <si>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</si>
  <si>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</si>
  <si>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</si>
  <si>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</si>
  <si>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</si>
  <si>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</si>
  <si>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</si>
  <si>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</si>
  <si>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</si>
  <si>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</si>
  <si>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</si>
  <si>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</si>
  <si>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</si>
  <si>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</si>
  <si>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</si>
  <si>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</si>
  <si>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</si>
  <si>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</si>
  <si>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</si>
  <si>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</si>
  <si>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</si>
  <si>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</si>
  <si>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</si>
  <si>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</si>
  <si>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</si>
  <si>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</si>
  <si>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</si>
  <si>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</si>
  <si>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</si>
  <si>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</si>
  <si>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</si>
  <si>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</si>
  <si>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</si>
  <si>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</si>
  <si>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</si>
  <si>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</si>
  <si>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</si>
  <si>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</si>
  <si>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</si>
  <si>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</si>
  <si>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</si>
  <si>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</si>
  <si>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</si>
  <si>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</si>
  <si>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</si>
  <si>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</si>
  <si>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</si>
  <si>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</si>
  <si>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</si>
  <si>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</si>
  <si>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</si>
  <si>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</si>
  <si>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</si>
  <si>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</si>
  <si>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</si>
  <si>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</si>
  <si>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</si>
  <si>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</si>
  <si>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</si>
  <si>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</si>
  <si>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</si>
  <si>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</si>
  <si>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</si>
  <si>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</si>
  <si>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</si>
  <si>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</si>
  <si>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</si>
  <si>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</si>
  <si>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</si>
  <si>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</si>
  <si>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</si>
  <si>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</si>
  <si>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</si>
  <si>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</si>
  <si>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</si>
  <si>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</si>
  <si>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</si>
  <si>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</si>
  <si>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</si>
  <si>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</si>
  <si>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</si>
  <si>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</si>
  <si>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</si>
  <si>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</si>
  <si>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</si>
  <si>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</si>
  <si>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</si>
  <si>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</si>
  <si>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</si>
  <si>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</si>
  <si>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</si>
  <si>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</si>
  <si>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</si>
  <si>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</si>
  <si>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</si>
  <si>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</si>
  <si>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</si>
  <si>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</si>
  <si>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</si>
  <si>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</si>
  <si>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</si>
  <si>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</si>
  <si>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</si>
  <si>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</si>
  <si>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</si>
  <si>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</si>
  <si>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</si>
  <si>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</si>
  <si>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</si>
  <si>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</si>
  <si>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</si>
  <si>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</si>
  <si>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</si>
  <si>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</si>
  <si>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</si>
  <si>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</si>
  <si>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</si>
  <si>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</si>
  <si>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</si>
  <si>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</si>
  <si>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</si>
  <si>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</si>
  <si>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</si>
  <si>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</si>
  <si>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</si>
  <si>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</si>
  <si>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</si>
  <si>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</si>
  <si>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</si>
  <si>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</si>
  <si>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</si>
  <si>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</si>
  <si>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</si>
  <si>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</si>
  <si>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</si>
  <si>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</si>
  <si>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</si>
  <si>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</si>
  <si>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</si>
  <si>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</si>
  <si>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</si>
  <si>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</si>
  <si>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</si>
  <si>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</si>
  <si>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</si>
  <si>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</si>
  <si>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</si>
  <si>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</si>
  <si>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</si>
  <si>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</si>
  <si>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</si>
  <si>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</si>
  <si>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</si>
  <si>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</si>
  <si>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</si>
  <si>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</si>
  <si>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</si>
  <si>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</si>
  <si>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</si>
  <si>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</si>
  <si>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</si>
  <si>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</si>
  <si>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</si>
  <si>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</si>
  <si>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</si>
  <si>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</si>
  <si>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</si>
  <si>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</si>
  <si>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</si>
  <si>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</si>
  <si>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</si>
  <si>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</si>
  <si>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</si>
  <si>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</si>
  <si>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</si>
  <si>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</si>
  <si>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</si>
  <si>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</si>
  <si>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</si>
  <si>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</si>
  <si>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</si>
  <si>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</si>
  <si>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</si>
  <si>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</si>
  <si>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</si>
  <si>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</si>
  <si>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</si>
  <si>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</si>
  <si>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</si>
  <si>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</si>
  <si>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</si>
  <si>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</si>
  <si>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</si>
  <si>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</si>
  <si>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</si>
  <si>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</si>
  <si>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</si>
  <si>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</si>
  <si>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</si>
  <si>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</si>
  <si>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</si>
  <si>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</si>
  <si>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</si>
  <si>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</si>
  <si>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</si>
  <si>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</si>
  <si>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</si>
  <si>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</si>
  <si>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</si>
  <si>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</si>
  <si>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</si>
  <si>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</si>
  <si>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</si>
  <si>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</si>
  <si>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</si>
  <si>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</si>
  <si>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</si>
  <si>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</si>
  <si>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</si>
  <si>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</si>
  <si>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</si>
  <si>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</si>
  <si>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</si>
  <si>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</si>
  <si>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</si>
  <si>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</si>
  <si>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</si>
  <si>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</si>
  <si>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</si>
  <si>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</si>
  <si>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</si>
  <si>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</si>
  <si>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</si>
  <si>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</si>
  <si>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</si>
  <si>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</si>
  <si>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</si>
  <si>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</si>
  <si>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</si>
  <si>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</si>
  <si>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</si>
  <si>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</si>
  <si>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</si>
  <si>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</si>
  <si>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</si>
  <si>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</si>
  <si>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</si>
  <si>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</si>
  <si>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</si>
  <si>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</si>
  <si>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</si>
  <si>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</si>
  <si>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</si>
  <si>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</si>
  <si>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</si>
  <si>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</si>
  <si>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</si>
  <si>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</si>
  <si>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</si>
  <si>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</si>
  <si>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</si>
  <si>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</si>
  <si>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</si>
  <si>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</si>
  <si>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</si>
  <si>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</si>
  <si>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</si>
  <si>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</si>
  <si>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</si>
  <si>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</si>
  <si>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</si>
  <si>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</si>
  <si>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</si>
  <si>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</si>
  <si>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</si>
  <si>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</si>
  <si>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</si>
  <si>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</si>
  <si>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</si>
  <si>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</si>
  <si>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</si>
  <si>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</si>
  <si>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</si>
  <si>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</si>
  <si>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</si>
  <si>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</si>
  <si>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</si>
  <si>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</si>
  <si>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</si>
  <si>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</si>
  <si>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</si>
  <si>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</si>
  <si>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</si>
  <si>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</si>
  <si>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</si>
  <si>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</si>
  <si>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</si>
  <si>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</si>
  <si>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</si>
  <si>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</si>
  <si>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</si>
  <si>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</si>
  <si>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</si>
  <si>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</si>
  <si>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</si>
  <si>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</si>
  <si>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</si>
  <si>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</si>
  <si>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</si>
  <si>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</si>
  <si>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</si>
  <si>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</si>
  <si>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</si>
  <si>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</si>
  <si>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</si>
  <si>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</si>
  <si>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</si>
  <si>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</si>
  <si>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</si>
  <si>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</si>
  <si>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</si>
  <si>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</si>
  <si>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</si>
  <si>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</si>
  <si>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</si>
  <si>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</si>
  <si>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</si>
  <si>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</si>
  <si>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</si>
  <si>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</si>
  <si>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</si>
  <si>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</si>
  <si>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</si>
  <si>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</si>
  <si>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</si>
  <si>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</si>
  <si>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</si>
  <si>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</si>
  <si>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</si>
  <si>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</si>
  <si>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</si>
  <si>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</si>
  <si>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</si>
  <si>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</si>
  <si>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</si>
  <si>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</si>
  <si>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</si>
  <si>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</si>
  <si>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</si>
  <si>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</si>
  <si>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</si>
  <si>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</si>
  <si>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</si>
  <si>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</si>
  <si>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</si>
  <si>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</si>
  <si>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</si>
  <si>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</si>
  <si>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</si>
  <si>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</si>
  <si>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</si>
  <si>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</si>
  <si>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</si>
  <si>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</si>
  <si>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</si>
  <si>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</si>
  <si>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</si>
  <si>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</si>
  <si>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</si>
  <si>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</si>
  <si>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</si>
  <si>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</si>
  <si>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</si>
  <si>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</si>
  <si>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</si>
  <si>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</si>
  <si>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</si>
  <si>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</si>
  <si>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</si>
  <si>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</si>
  <si>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</si>
  <si>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</si>
  <si>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</si>
  <si>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</si>
  <si>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</si>
  <si>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</si>
  <si>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</si>
  <si>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</si>
  <si>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</si>
  <si>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</si>
  <si>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</si>
  <si>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</si>
  <si>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</si>
  <si>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</si>
  <si>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</si>
  <si>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</si>
  <si>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</si>
  <si>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</si>
  <si>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</si>
  <si>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</si>
  <si>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</si>
  <si>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</si>
  <si>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</si>
  <si>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</si>
  <si>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</si>
  <si>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</si>
  <si>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</si>
  <si>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</si>
  <si>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</si>
  <si>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</si>
  <si>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</si>
  <si>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</si>
  <si>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</si>
  <si>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</si>
  <si>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</si>
  <si>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</si>
  <si>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</si>
  <si>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</si>
  <si>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</si>
  <si>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</si>
  <si>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</si>
  <si>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</si>
  <si>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</si>
  <si>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</si>
  <si>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</si>
  <si>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</si>
  <si>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</si>
  <si>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</si>
  <si>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</si>
  <si>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</si>
  <si>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</si>
  <si>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</si>
  <si>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</si>
  <si>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</si>
  <si>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</si>
  <si>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</si>
  <si>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</si>
  <si>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</si>
  <si>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</si>
  <si>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</si>
  <si>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</si>
  <si>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</si>
  <si>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</si>
  <si>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</si>
  <si>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</si>
  <si>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</si>
  <si>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</si>
  <si>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</si>
  <si>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</si>
  <si>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</si>
  <si>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</si>
  <si>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</si>
  <si>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</si>
  <si>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</si>
  <si>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</si>
  <si>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</si>
  <si>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</si>
  <si>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</si>
  <si>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</si>
  <si>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</si>
  <si>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</si>
  <si>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</si>
  <si>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</si>
  <si>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</si>
  <si>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</si>
  <si>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</si>
  <si>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</si>
  <si>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</si>
  <si>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</si>
  <si>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</si>
  <si>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</si>
  <si>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</si>
  <si>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</si>
  <si>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</si>
  <si>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</si>
  <si>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</si>
  <si>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</si>
  <si>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</si>
  <si>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</si>
  <si>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</si>
  <si>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</si>
  <si>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</si>
  <si>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</si>
  <si>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</si>
  <si>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</si>
  <si>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</si>
  <si>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</si>
  <si>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</si>
  <si>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</si>
  <si>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</si>
  <si>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</si>
  <si>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</si>
  <si>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</si>
  <si>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</si>
  <si>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</si>
  <si>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</si>
  <si>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</si>
  <si>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</si>
  <si>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</si>
  <si>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</si>
  <si>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</si>
  <si>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</si>
  <si>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</si>
  <si>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</si>
  <si>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</si>
  <si>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</si>
  <si>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</si>
  <si>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</si>
  <si>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</si>
  <si>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</si>
  <si>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</si>
  <si>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</si>
  <si>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</si>
  <si>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</si>
  <si>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</si>
  <si>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</si>
  <si>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</si>
  <si>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</si>
  <si>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</si>
  <si>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</si>
  <si>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</si>
  <si>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</si>
  <si>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</si>
  <si>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</si>
  <si>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</si>
  <si>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</si>
  <si>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</si>
  <si>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</si>
  <si>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</si>
  <si>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</si>
  <si>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</si>
  <si>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</si>
  <si>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</si>
  <si>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</si>
  <si>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</si>
  <si>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</si>
  <si>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</si>
  <si>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</si>
  <si>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</si>
  <si>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</si>
  <si>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</si>
  <si>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</si>
  <si>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</si>
  <si>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</si>
  <si>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</si>
  <si>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</si>
  <si>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</si>
  <si>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</si>
  <si>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</si>
  <si>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</si>
  <si>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</si>
  <si>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</si>
  <si>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</si>
  <si>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</si>
  <si>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</si>
  <si>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</si>
  <si>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</si>
  <si>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</si>
  <si>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</si>
  <si>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</si>
  <si>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</si>
  <si>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</si>
  <si>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</si>
  <si>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</si>
  <si>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</si>
  <si>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</si>
  <si>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</si>
  <si>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</si>
  <si>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</si>
  <si>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</si>
  <si>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</si>
  <si>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</si>
  <si>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</si>
  <si>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</si>
  <si>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</si>
  <si>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</si>
  <si>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</si>
  <si>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</si>
  <si>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</si>
  <si>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</si>
  <si>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</si>
  <si>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</si>
  <si>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</si>
  <si>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</si>
  <si>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</si>
  <si>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</si>
  <si>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</si>
  <si>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</si>
  <si>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</si>
  <si>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</si>
  <si>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</si>
  <si>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</si>
  <si>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</si>
  <si>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</si>
  <si>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</si>
  <si>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</si>
  <si>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</si>
  <si>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</si>
  <si>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</si>
  <si>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</si>
  <si>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</si>
  <si>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</si>
  <si>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</si>
  <si>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</si>
  <si>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</si>
  <si>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</si>
  <si>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</si>
  <si>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</si>
  <si>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</si>
  <si>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</si>
  <si>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</si>
  <si>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</si>
  <si>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</si>
  <si>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</si>
  <si>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</si>
  <si>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</si>
  <si>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</si>
  <si>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</si>
  <si>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</si>
  <si>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</si>
  <si>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</si>
  <si>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</si>
  <si>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</si>
  <si>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</si>
  <si>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</si>
  <si>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</si>
  <si>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</si>
  <si>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</si>
  <si>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</si>
  <si>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</si>
  <si>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</si>
  <si>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</si>
  <si>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</si>
  <si>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</si>
  <si>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</si>
  <si>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</si>
  <si>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</si>
  <si>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</si>
  <si>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</si>
  <si>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</si>
  <si>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</si>
  <si>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</si>
  <si>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</si>
  <si>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</si>
  <si>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</si>
  <si>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</si>
  <si>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</si>
  <si>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</si>
  <si>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</si>
  <si>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</si>
  <si>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</si>
  <si>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</si>
  <si>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</si>
  <si>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</si>
  <si>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</si>
  <si>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</si>
  <si>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</si>
  <si>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</si>
  <si>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</si>
  <si>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</si>
  <si>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</si>
  <si>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</si>
  <si>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</si>
  <si>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</si>
  <si>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</si>
  <si>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</si>
  <si>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</si>
  <si>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</si>
  <si>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</si>
  <si>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</si>
  <si>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</si>
  <si>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</si>
  <si>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</si>
  <si>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</si>
  <si>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</si>
  <si>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</si>
  <si>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</si>
  <si>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</si>
  <si>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</si>
  <si>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</si>
  <si>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</si>
  <si>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</si>
  <si>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</si>
  <si>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</si>
  <si>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</si>
  <si>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</si>
  <si>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</si>
  <si>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</si>
  <si>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</si>
  <si>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</si>
  <si>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</si>
  <si>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</si>
  <si>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</si>
  <si>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</si>
  <si>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</si>
  <si>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</si>
  <si>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</si>
  <si>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</si>
  <si>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</si>
  <si>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</si>
  <si>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</si>
  <si>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</si>
  <si>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</si>
  <si>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</si>
  <si>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</si>
  <si>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</si>
  <si>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</si>
  <si>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</si>
  <si>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</si>
  <si>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</si>
  <si>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</si>
  <si>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</si>
  <si>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</si>
  <si>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</si>
  <si>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</si>
  <si>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</si>
  <si>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</si>
  <si>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</si>
  <si>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</si>
  <si>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</si>
  <si>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</si>
  <si>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</si>
  <si>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</si>
  <si>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</si>
  <si>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</si>
  <si>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</si>
  <si>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</si>
  <si>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</si>
  <si>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</si>
  <si>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</si>
  <si>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</si>
  <si>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</si>
  <si>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</si>
  <si>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</si>
  <si>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</si>
  <si>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</si>
  <si>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</si>
  <si>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</si>
  <si>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</si>
  <si>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</si>
  <si>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</si>
  <si>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</si>
  <si>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</si>
  <si>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</si>
  <si>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</si>
  <si>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</si>
  <si>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</si>
  <si>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</si>
  <si>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</si>
  <si>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</si>
  <si>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</si>
  <si>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</si>
  <si>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</si>
  <si>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</si>
  <si>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</si>
  <si>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</si>
  <si>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</si>
  <si>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</si>
  <si>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</si>
  <si>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</si>
  <si>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</si>
  <si>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</si>
  <si>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</si>
  <si>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</si>
  <si>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</si>
  <si>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</si>
  <si>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</si>
  <si>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</si>
  <si>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</si>
  <si>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</si>
  <si>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</si>
  <si>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</si>
  <si>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</si>
  <si>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</si>
  <si>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</si>
  <si>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</si>
  <si>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</si>
  <si>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</si>
  <si>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</si>
  <si>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</si>
  <si>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</si>
  <si>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</si>
  <si>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</si>
  <si>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</si>
  <si>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</si>
  <si>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</si>
  <si>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</si>
  <si>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</si>
  <si>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</si>
  <si>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</si>
  <si>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</si>
  <si>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</si>
  <si>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</si>
  <si>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</si>
  <si>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</si>
  <si>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</si>
  <si>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</si>
  <si>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</si>
  <si>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</si>
  <si>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</si>
  <si>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</si>
  <si>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</si>
  <si>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</si>
  <si>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</si>
  <si>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</si>
  <si>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</si>
  <si>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</si>
  <si>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</si>
  <si>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</si>
  <si>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</si>
  <si>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</si>
  <si>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</si>
  <si>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</si>
  <si>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</si>
  <si>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</si>
  <si>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</si>
  <si>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</si>
  <si>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</si>
  <si>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</si>
  <si>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</si>
  <si>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</si>
  <si>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</si>
  <si>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</si>
  <si>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</si>
  <si>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</si>
  <si>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</si>
  <si>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</si>
  <si>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</si>
  <si>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</si>
  <si>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</si>
  <si>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</si>
  <si>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</si>
  <si>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</si>
  <si>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</si>
  <si>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</si>
  <si>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</si>
  <si>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</si>
  <si>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</si>
  <si>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</si>
  <si>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</si>
  <si>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</si>
  <si>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</si>
  <si>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</si>
  <si>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</si>
  <si>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</si>
  <si>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</si>
  <si>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</si>
  <si>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</si>
  <si>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</si>
  <si>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</si>
  <si>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</si>
  <si>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</si>
  <si>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</si>
  <si>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</si>
  <si>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</si>
  <si>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</si>
  <si>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</si>
  <si>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</si>
  <si>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</si>
  <si>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</si>
  <si>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</si>
  <si>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</si>
  <si>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</si>
  <si>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</si>
  <si>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</si>
  <si>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</si>
  <si>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</si>
  <si>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</si>
  <si>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</si>
  <si>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</si>
  <si>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</si>
  <si>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</si>
  <si>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</si>
  <si>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</si>
  <si>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</si>
  <si>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</si>
  <si>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</si>
  <si>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</si>
  <si>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</si>
  <si>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</si>
  <si>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</si>
  <si>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</si>
  <si>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</si>
  <si>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</si>
  <si>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</si>
  <si>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</si>
  <si>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</si>
  <si>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</si>
  <si>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</si>
  <si>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</si>
  <si>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</si>
  <si>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</si>
  <si>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</si>
  <si>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</si>
  <si>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</si>
  <si>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</si>
  <si>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</si>
  <si>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</si>
  <si>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</si>
  <si>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</si>
  <si>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</si>
  <si>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</si>
  <si>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</si>
  <si>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</si>
  <si>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</si>
  <si>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</si>
  <si>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</si>
  <si>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</si>
  <si>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</si>
  <si>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</si>
  <si>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</si>
  <si>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</si>
  <si>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</si>
  <si>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</si>
  <si>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</si>
  <si>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</si>
  <si>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</si>
  <si>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</si>
  <si>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</si>
  <si>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</si>
  <si>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</si>
  <si>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</si>
  <si>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</si>
  <si>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</si>
  <si>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</si>
  <si>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</si>
  <si>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</si>
  <si>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</si>
  <si>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</si>
  <si>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</si>
  <si>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</si>
  <si>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</si>
  <si>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</si>
  <si>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</si>
  <si>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</si>
  <si>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</si>
  <si>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</si>
  <si>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</si>
  <si>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</si>
  <si>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</si>
  <si>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</si>
  <si>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</si>
  <si>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</si>
  <si>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</si>
  <si>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</si>
  <si>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</si>
  <si>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</si>
  <si>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</si>
  <si>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</si>
  <si>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</si>
  <si>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</si>
  <si>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</si>
  <si>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</si>
  <si>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</si>
  <si>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</si>
  <si>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</si>
  <si>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</si>
  <si>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</si>
  <si>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</si>
  <si>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</si>
  <si>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</si>
  <si>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</si>
  <si>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</si>
  <si>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</si>
  <si>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</si>
  <si>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</si>
  <si>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</si>
  <si>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</si>
  <si>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</si>
  <si>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</si>
  <si>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</si>
  <si>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</si>
  <si>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</si>
  <si>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</si>
  <si>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</si>
  <si>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</si>
  <si>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</si>
  <si>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</si>
  <si>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</si>
  <si>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</si>
  <si>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</si>
  <si>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</si>
  <si>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</si>
  <si>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</si>
  <si>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</si>
  <si>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</si>
  <si>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</si>
  <si>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</si>
  <si>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</si>
  <si>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</si>
  <si>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</si>
  <si>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</si>
  <si>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</si>
  <si>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</si>
  <si>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</si>
  <si>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</si>
  <si>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</si>
  <si>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</si>
  <si>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</si>
  <si>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</si>
  <si>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</si>
  <si>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</si>
  <si>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</si>
  <si>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</si>
  <si>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</si>
  <si>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</si>
  <si>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</si>
  <si>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</si>
  <si>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</si>
  <si>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</si>
  <si>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</si>
  <si>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</si>
  <si>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</si>
  <si>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</si>
  <si>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</si>
  <si>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</si>
  <si>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</si>
  <si>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</si>
  <si>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</si>
  <si>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</si>
  <si>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</si>
  <si>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</si>
  <si>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</si>
  <si>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</si>
  <si>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</si>
  <si>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</si>
  <si>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</si>
  <si>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</si>
  <si>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</si>
  <si>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</si>
  <si>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</si>
  <si>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</si>
  <si>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</si>
  <si>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</si>
  <si>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</si>
  <si>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</si>
  <si>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</si>
  <si>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</si>
  <si>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</si>
  <si>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</si>
  <si>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</si>
  <si>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</si>
  <si>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</si>
  <si>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</si>
  <si>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</si>
  <si>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</si>
  <si>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</si>
  <si>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</si>
  <si>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</si>
  <si>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</si>
  <si>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</si>
  <si>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</si>
  <si>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</si>
  <si>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</si>
  <si>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</si>
  <si>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</si>
  <si>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</si>
  <si>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</si>
  <si>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</si>
  <si>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</si>
  <si>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</si>
  <si>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</si>
  <si>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</si>
  <si>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</si>
  <si>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</si>
  <si>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</si>
  <si>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</si>
  <si>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b1022</t>
  </si>
  <si>
    <t>d901</t>
  </si>
  <si>
    <t>c1194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</si>
</sst>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4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3" fillId="45" borderId="29" xfId="34" applyNumberFormat="1" applyFont="1" applyFill="1" applyBorder="1" applyAlignment="1" applyProtection="1">
      <alignment horizontal="center" vertical="center"/>
      <protection/>
    </xf>
    <xf numFmtId="186" fontId="243" fillId="45" borderId="27" xfId="34" applyNumberFormat="1" applyFont="1" applyFill="1" applyBorder="1" applyAlignment="1" applyProtection="1">
      <alignment horizontal="center" vertical="center"/>
      <protection/>
    </xf>
    <xf numFmtId="186" fontId="243" fillId="45" borderId="33" xfId="34" applyNumberFormat="1" applyFont="1" applyFill="1" applyBorder="1" applyAlignment="1" applyProtection="1">
      <alignment horizontal="center" vertical="center"/>
      <protection/>
    </xf>
    <xf numFmtId="186" fontId="243" fillId="45" borderId="31" xfId="34" applyNumberFormat="1" applyFont="1" applyFill="1" applyBorder="1" applyAlignment="1" applyProtection="1">
      <alignment horizontal="center" vertical="center"/>
      <protection/>
    </xf>
    <xf numFmtId="186" fontId="243" fillId="45" borderId="42" xfId="34" applyNumberFormat="1" applyFont="1" applyFill="1" applyBorder="1" applyAlignment="1" applyProtection="1">
      <alignment horizontal="center" vertical="center"/>
      <protection/>
    </xf>
    <xf numFmtId="186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99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88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79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3" fillId="53" borderId="30" xfId="34" applyNumberFormat="1" applyFont="1" applyFill="1" applyBorder="1" applyAlignment="1" applyProtection="1">
      <alignment horizontal="center" vertical="center"/>
      <protection/>
    </xf>
    <xf numFmtId="186" fontId="243" fillId="53" borderId="34" xfId="34" applyNumberFormat="1" applyFont="1" applyFill="1" applyBorder="1" applyAlignment="1" applyProtection="1">
      <alignment horizontal="center" vertical="center"/>
      <protection/>
    </xf>
    <xf numFmtId="186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79" fontId="14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4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4" fillId="39" borderId="67" xfId="42" applyNumberFormat="1" applyFont="1" applyFill="1" applyBorder="1" applyAlignment="1" quotePrefix="1">
      <alignment horizontal="right" vertical="center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0" xfId="42" applyFont="1" applyFill="1" applyBorder="1" applyAlignment="1">
      <alignment horizontal="left" vertical="center" wrapText="1"/>
      <protection/>
    </xf>
    <xf numFmtId="0" fontId="14" fillId="39" borderId="28" xfId="42" applyFont="1" applyFill="1" applyBorder="1" applyAlignment="1">
      <alignment horizontal="left" wrapText="1"/>
      <protection/>
    </xf>
    <xf numFmtId="0" fontId="14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wrapText="1"/>
      <protection/>
    </xf>
    <xf numFmtId="0" fontId="14" fillId="39" borderId="41" xfId="42" applyFont="1" applyFill="1" applyBorder="1" applyAlignment="1">
      <alignment horizontal="left" wrapText="1"/>
      <protection/>
    </xf>
    <xf numFmtId="186" fontId="235" fillId="45" borderId="62" xfId="34" applyNumberFormat="1" applyFont="1" applyFill="1" applyBorder="1" applyAlignment="1" applyProtection="1">
      <alignment horizontal="center" vertical="center"/>
      <protection/>
    </xf>
    <xf numFmtId="186" fontId="235" fillId="45" borderId="64" xfId="34" applyNumberFormat="1" applyFont="1" applyFill="1" applyBorder="1" applyAlignment="1" applyProtection="1">
      <alignment horizontal="center" vertical="center"/>
      <protection/>
    </xf>
    <xf numFmtId="186" fontId="23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3" fillId="45" borderId="87" xfId="34" applyNumberFormat="1" applyFont="1" applyFill="1" applyBorder="1" applyAlignment="1" applyProtection="1">
      <alignment horizontal="center" vertical="center"/>
      <protection/>
    </xf>
    <xf numFmtId="186" fontId="243" fillId="45" borderId="84" xfId="34" applyNumberFormat="1" applyFont="1" applyFill="1" applyBorder="1" applyAlignment="1" applyProtection="1">
      <alignment horizontal="center" vertical="center"/>
      <protection/>
    </xf>
    <xf numFmtId="186" fontId="243" fillId="53" borderId="88" xfId="34" applyNumberFormat="1" applyFont="1" applyFill="1" applyBorder="1" applyAlignment="1" applyProtection="1">
      <alignment horizontal="center" vertical="center"/>
      <protection/>
    </xf>
    <xf numFmtId="186" fontId="243" fillId="53" borderId="39" xfId="34" applyNumberFormat="1" applyFont="1" applyFill="1" applyBorder="1" applyAlignment="1" applyProtection="1">
      <alignment horizontal="center" vertical="center"/>
      <protection/>
    </xf>
    <xf numFmtId="176" fontId="273" fillId="52" borderId="113" xfId="42" applyNumberFormat="1" applyFont="1" applyFill="1" applyBorder="1" applyAlignment="1">
      <alignment horizontal="right" vertical="center"/>
      <protection/>
    </xf>
    <xf numFmtId="179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6" fillId="39" borderId="103" xfId="38" applyNumberFormat="1" applyFont="1" applyFill="1" applyBorder="1" applyProtection="1">
      <alignment/>
      <protection/>
    </xf>
    <xf numFmtId="188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4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4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4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5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5" fillId="39" borderId="12" xfId="40" applyNumberFormat="1" applyFont="1" applyFill="1" applyBorder="1" applyAlignment="1" applyProtection="1">
      <alignment horizontal="center" vertical="center"/>
      <protection/>
    </xf>
    <xf numFmtId="184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7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8" fillId="42" borderId="126" xfId="37" applyNumberFormat="1" applyFont="1" applyFill="1" applyBorder="1" applyAlignment="1" applyProtection="1" quotePrefix="1">
      <alignment horizontal="center" wrapText="1"/>
      <protection/>
    </xf>
    <xf numFmtId="193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8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1" fillId="61" borderId="132" xfId="37" applyNumberFormat="1" applyFont="1" applyFill="1" applyBorder="1" applyAlignment="1" applyProtection="1" quotePrefix="1">
      <alignment horizontal="center"/>
      <protection/>
    </xf>
    <xf numFmtId="177" fontId="23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99" xfId="37" applyNumberFormat="1" applyFont="1" applyFill="1" applyBorder="1" applyAlignment="1" applyProtection="1">
      <alignment/>
      <protection/>
    </xf>
    <xf numFmtId="195" fontId="45" fillId="39" borderId="99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99" xfId="37" applyNumberFormat="1" applyFont="1" applyFill="1" applyBorder="1" applyAlignment="1" applyProtection="1">
      <alignment/>
      <protection/>
    </xf>
    <xf numFmtId="195" fontId="45" fillId="45" borderId="99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4" fillId="45" borderId="123" xfId="47" applyNumberFormat="1" applyFont="1" applyFill="1" applyBorder="1" applyAlignment="1" applyProtection="1">
      <alignment/>
      <protection/>
    </xf>
    <xf numFmtId="38" fontId="14" fillId="45" borderId="28" xfId="47" applyNumberFormat="1" applyFont="1" applyFill="1" applyBorder="1" applyAlignment="1" applyProtection="1">
      <alignment/>
      <protection/>
    </xf>
    <xf numFmtId="38" fontId="14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4" fillId="45" borderId="124" xfId="47" applyNumberFormat="1" applyFont="1" applyFill="1" applyBorder="1" applyAlignment="1" applyProtection="1">
      <alignment/>
      <protection/>
    </xf>
    <xf numFmtId="38" fontId="14" fillId="45" borderId="32" xfId="47" applyNumberFormat="1" applyFont="1" applyFill="1" applyBorder="1" applyAlignment="1" applyProtection="1">
      <alignment/>
      <protection/>
    </xf>
    <xf numFmtId="38" fontId="14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4" fillId="45" borderId="122" xfId="47" applyNumberFormat="1" applyFont="1" applyFill="1" applyBorder="1" applyAlignment="1" applyProtection="1">
      <alignment/>
      <protection/>
    </xf>
    <xf numFmtId="38" fontId="14" fillId="45" borderId="41" xfId="47" applyNumberFormat="1" applyFont="1" applyFill="1" applyBorder="1" applyAlignment="1" applyProtection="1">
      <alignment/>
      <protection/>
    </xf>
    <xf numFmtId="38" fontId="14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4" fillId="45" borderId="40" xfId="47" applyNumberFormat="1" applyFont="1" applyFill="1" applyBorder="1" applyAlignment="1" applyProtection="1">
      <alignment/>
      <protection/>
    </xf>
    <xf numFmtId="38" fontId="14" fillId="45" borderId="25" xfId="47" applyNumberFormat="1" applyFont="1" applyFill="1" applyBorder="1" applyAlignment="1" applyProtection="1">
      <alignment/>
      <protection/>
    </xf>
    <xf numFmtId="38" fontId="14" fillId="45" borderId="97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4" fillId="45" borderId="40" xfId="47" applyNumberFormat="1" applyFont="1" applyFill="1" applyBorder="1" applyAlignment="1" applyProtection="1">
      <alignment horizontal="center"/>
      <protection/>
    </xf>
    <xf numFmtId="38" fontId="14" fillId="45" borderId="25" xfId="47" applyNumberFormat="1" applyFont="1" applyFill="1" applyBorder="1" applyAlignment="1" applyProtection="1">
      <alignment horizontal="center"/>
      <protection/>
    </xf>
    <xf numFmtId="38" fontId="14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81" fillId="26" borderId="105" xfId="37" applyNumberFormat="1" applyFont="1" applyFill="1" applyBorder="1" applyAlignment="1" applyProtection="1" quotePrefix="1">
      <alignment/>
      <protection/>
    </xf>
    <xf numFmtId="187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8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4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198" fontId="24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3" fillId="45" borderId="17" xfId="34" applyNumberFormat="1" applyFont="1" applyFill="1" applyBorder="1" applyAlignment="1" applyProtection="1">
      <alignment horizontal="center" vertical="center"/>
      <protection/>
    </xf>
    <xf numFmtId="186" fontId="243" fillId="45" borderId="12" xfId="34" applyNumberFormat="1" applyFont="1" applyFill="1" applyBorder="1" applyAlignment="1" applyProtection="1">
      <alignment horizontal="center" vertical="center"/>
      <protection/>
    </xf>
    <xf numFmtId="186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6" fontId="243" fillId="45" borderId="75" xfId="34" applyNumberFormat="1" applyFont="1" applyFill="1" applyBorder="1" applyAlignment="1" applyProtection="1">
      <alignment horizontal="center" vertical="center"/>
      <protection/>
    </xf>
    <xf numFmtId="186" fontId="243" fillId="45" borderId="72" xfId="34" applyNumberFormat="1" applyFont="1" applyFill="1" applyBorder="1" applyAlignment="1" applyProtection="1">
      <alignment horizontal="center" vertical="center"/>
      <protection/>
    </xf>
    <xf numFmtId="186" fontId="243" fillId="45" borderId="70" xfId="34" applyNumberFormat="1" applyFont="1" applyFill="1" applyBorder="1" applyAlignment="1" applyProtection="1">
      <alignment horizontal="center" vertical="center"/>
      <protection/>
    </xf>
    <xf numFmtId="186" fontId="243" fillId="45" borderId="67" xfId="34" applyNumberFormat="1" applyFont="1" applyFill="1" applyBorder="1" applyAlignment="1" applyProtection="1">
      <alignment horizontal="center" vertical="center"/>
      <protection/>
    </xf>
    <xf numFmtId="186" fontId="243" fillId="53" borderId="87" xfId="34" applyNumberFormat="1" applyFont="1" applyFill="1" applyBorder="1" applyAlignment="1" applyProtection="1">
      <alignment horizontal="center" vertical="center"/>
      <protection/>
    </xf>
    <xf numFmtId="186" fontId="243" fillId="53" borderId="84" xfId="34" applyNumberFormat="1" applyFont="1" applyFill="1" applyBorder="1" applyAlignment="1" applyProtection="1">
      <alignment horizontal="center" vertical="center"/>
      <protection/>
    </xf>
    <xf numFmtId="186" fontId="243" fillId="48" borderId="17" xfId="34" applyNumberFormat="1" applyFont="1" applyFill="1" applyBorder="1" applyAlignment="1" applyProtection="1">
      <alignment horizontal="center" vertical="center"/>
      <protection/>
    </xf>
    <xf numFmtId="186" fontId="243" fillId="48" borderId="12" xfId="34" applyNumberFormat="1" applyFont="1" applyFill="1" applyBorder="1" applyAlignment="1" applyProtection="1">
      <alignment horizontal="center" vertical="center"/>
      <protection/>
    </xf>
    <xf numFmtId="186" fontId="243" fillId="48" borderId="18" xfId="34" applyNumberFormat="1" applyFont="1" applyFill="1" applyBorder="1" applyAlignment="1" applyProtection="1">
      <alignment horizontal="center" vertical="center"/>
      <protection/>
    </xf>
    <xf numFmtId="186" fontId="243" fillId="4" borderId="18" xfId="34" applyNumberFormat="1" applyFont="1" applyFill="1" applyBorder="1" applyAlignment="1" applyProtection="1">
      <alignment horizontal="center" vertical="center"/>
      <protection/>
    </xf>
    <xf numFmtId="186" fontId="243" fillId="5" borderId="18" xfId="34" applyNumberFormat="1" applyFont="1" applyFill="1" applyBorder="1" applyAlignment="1" applyProtection="1">
      <alignment horizontal="center" vertical="center"/>
      <protection/>
    </xf>
    <xf numFmtId="186" fontId="243" fillId="45" borderId="38" xfId="34" applyNumberFormat="1" applyFont="1" applyFill="1" applyBorder="1" applyAlignment="1" applyProtection="1">
      <alignment horizontal="center" vertical="center"/>
      <protection/>
    </xf>
    <xf numFmtId="186" fontId="243" fillId="45" borderId="36" xfId="34" applyNumberFormat="1" applyFont="1" applyFill="1" applyBorder="1" applyAlignment="1" applyProtection="1">
      <alignment horizontal="center" vertical="center"/>
      <protection/>
    </xf>
    <xf numFmtId="186" fontId="243" fillId="26" borderId="17" xfId="34" applyNumberFormat="1" applyFont="1" applyFill="1" applyBorder="1" applyAlignment="1" applyProtection="1">
      <alignment horizontal="center" vertical="center"/>
      <protection/>
    </xf>
    <xf numFmtId="186" fontId="243" fillId="26" borderId="12" xfId="34" applyNumberFormat="1" applyFont="1" applyFill="1" applyBorder="1" applyAlignment="1" applyProtection="1">
      <alignment horizontal="center" vertical="center"/>
      <protection/>
    </xf>
    <xf numFmtId="186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4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4" fillId="71" borderId="0" xfId="42" applyFont="1" applyFill="1" applyBorder="1" applyAlignment="1">
      <alignment horizontal="left"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4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4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6" fontId="243" fillId="29" borderId="31" xfId="34" applyNumberFormat="1" applyFont="1" applyFill="1" applyBorder="1" applyAlignment="1" applyProtection="1">
      <alignment horizontal="center" vertical="center"/>
      <protection/>
    </xf>
    <xf numFmtId="186" fontId="243" fillId="4" borderId="97" xfId="34" applyNumberFormat="1" applyFont="1" applyFill="1" applyBorder="1" applyAlignment="1" applyProtection="1">
      <alignment horizontal="center" vertical="center"/>
      <protection/>
    </xf>
    <xf numFmtId="186" fontId="243" fillId="4" borderId="17" xfId="34" applyNumberFormat="1" applyFont="1" applyFill="1" applyBorder="1" applyAlignment="1" applyProtection="1">
      <alignment horizontal="center" vertical="center"/>
      <protection/>
    </xf>
    <xf numFmtId="186" fontId="243" fillId="4" borderId="13" xfId="34" applyNumberFormat="1" applyFont="1" applyFill="1" applyBorder="1" applyAlignment="1" applyProtection="1">
      <alignment horizontal="center" vertical="center"/>
      <protection/>
    </xf>
    <xf numFmtId="186" fontId="243" fillId="5" borderId="97" xfId="34" applyNumberFormat="1" applyFont="1" applyFill="1" applyBorder="1" applyAlignment="1" applyProtection="1">
      <alignment horizontal="center" vertical="center"/>
      <protection/>
    </xf>
    <xf numFmtId="186" fontId="243" fillId="5" borderId="17" xfId="34" applyNumberFormat="1" applyFont="1" applyFill="1" applyBorder="1" applyAlignment="1" applyProtection="1">
      <alignment horizontal="center" vertical="center"/>
      <protection/>
    </xf>
    <xf numFmtId="186" fontId="243" fillId="5" borderId="13" xfId="34" applyNumberFormat="1" applyFont="1" applyFill="1" applyBorder="1" applyAlignment="1" applyProtection="1">
      <alignment horizontal="center" vertical="center"/>
      <protection/>
    </xf>
    <xf numFmtId="186" fontId="243" fillId="45" borderId="124" xfId="34" applyNumberFormat="1" applyFont="1" applyFill="1" applyBorder="1" applyAlignment="1" applyProtection="1">
      <alignment horizontal="center" vertical="center"/>
      <protection/>
    </xf>
    <xf numFmtId="186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3" fillId="53" borderId="180" xfId="34" applyNumberFormat="1" applyFont="1" applyFill="1" applyBorder="1" applyAlignment="1" applyProtection="1">
      <alignment horizontal="center" vertical="center"/>
      <protection/>
    </xf>
    <xf numFmtId="186" fontId="243" fillId="29" borderId="181" xfId="34" applyNumberFormat="1" applyFont="1" applyFill="1" applyBorder="1" applyAlignment="1" applyProtection="1">
      <alignment horizontal="center" vertical="center"/>
      <protection/>
    </xf>
    <xf numFmtId="186" fontId="243" fillId="29" borderId="182" xfId="34" applyNumberFormat="1" applyFont="1" applyFill="1" applyBorder="1" applyAlignment="1" applyProtection="1">
      <alignment horizontal="center" vertical="center"/>
      <protection/>
    </xf>
    <xf numFmtId="186" fontId="243" fillId="53" borderId="183" xfId="34" applyNumberFormat="1" applyFont="1" applyFill="1" applyBorder="1" applyAlignment="1" applyProtection="1">
      <alignment horizontal="center" vertical="center"/>
      <protection/>
    </xf>
    <xf numFmtId="186" fontId="243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3" fillId="26" borderId="13" xfId="34" applyNumberFormat="1" applyFont="1" applyFill="1" applyBorder="1" applyAlignment="1" applyProtection="1">
      <alignment horizontal="center" vertical="center"/>
      <protection/>
    </xf>
    <xf numFmtId="186" fontId="243" fillId="45" borderId="60" xfId="34" applyNumberFormat="1" applyFont="1" applyFill="1" applyBorder="1" applyAlignment="1" applyProtection="1">
      <alignment horizontal="center" vertical="center"/>
      <protection/>
    </xf>
    <xf numFmtId="186" fontId="243" fillId="45" borderId="184" xfId="34" applyNumberFormat="1" applyFont="1" applyFill="1" applyBorder="1" applyAlignment="1" applyProtection="1">
      <alignment horizontal="center" vertical="center"/>
      <protection/>
    </xf>
    <xf numFmtId="186" fontId="243" fillId="53" borderId="111" xfId="34" applyNumberFormat="1" applyFont="1" applyFill="1" applyBorder="1" applyAlignment="1" applyProtection="1">
      <alignment horizontal="center" vertical="center"/>
      <protection/>
    </xf>
    <xf numFmtId="186" fontId="243" fillId="53" borderId="146" xfId="34" applyNumberFormat="1" applyFont="1" applyFill="1" applyBorder="1" applyAlignment="1" applyProtection="1">
      <alignment horizontal="center" vertical="center"/>
      <protection/>
    </xf>
    <xf numFmtId="186" fontId="243" fillId="53" borderId="33" xfId="34" applyNumberFormat="1" applyFont="1" applyFill="1" applyBorder="1" applyAlignment="1" applyProtection="1">
      <alignment horizontal="center" vertical="center"/>
      <protection/>
    </xf>
    <xf numFmtId="186" fontId="243" fillId="53" borderId="29" xfId="34" applyNumberFormat="1" applyFont="1" applyFill="1" applyBorder="1" applyAlignment="1" applyProtection="1">
      <alignment horizontal="center" vertical="center"/>
      <protection/>
    </xf>
    <xf numFmtId="186" fontId="243" fillId="53" borderId="178" xfId="34" applyNumberFormat="1" applyFont="1" applyFill="1" applyBorder="1" applyAlignment="1" applyProtection="1">
      <alignment horizontal="center" vertical="center"/>
      <protection/>
    </xf>
    <xf numFmtId="186" fontId="243" fillId="53" borderId="177" xfId="34" applyNumberFormat="1" applyFont="1" applyFill="1" applyBorder="1" applyAlignment="1" applyProtection="1">
      <alignment horizontal="center" vertical="center"/>
      <protection/>
    </xf>
    <xf numFmtId="186" fontId="243" fillId="45" borderId="185" xfId="34" applyNumberFormat="1" applyFont="1" applyFill="1" applyBorder="1" applyAlignment="1" applyProtection="1">
      <alignment horizontal="center" vertical="center"/>
      <protection/>
    </xf>
    <xf numFmtId="186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3" fillId="45" borderId="188" xfId="34" applyNumberFormat="1" applyFont="1" applyFill="1" applyBorder="1" applyAlignment="1" applyProtection="1">
      <alignment horizontal="center" vertical="center"/>
      <protection/>
    </xf>
    <xf numFmtId="186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4" fillId="45" borderId="124" xfId="47" applyNumberFormat="1" applyFont="1" applyFill="1" applyBorder="1" applyAlignment="1" applyProtection="1">
      <alignment horizontal="center"/>
      <protection/>
    </xf>
    <xf numFmtId="38" fontId="14" fillId="45" borderId="32" xfId="47" applyNumberFormat="1" applyFont="1" applyFill="1" applyBorder="1" applyAlignment="1" applyProtection="1">
      <alignment horizontal="center"/>
      <protection/>
    </xf>
    <xf numFmtId="38" fontId="14" fillId="45" borderId="111" xfId="47" applyNumberFormat="1" applyFont="1" applyFill="1" applyBorder="1" applyAlignment="1" applyProtection="1">
      <alignment horizontal="center"/>
      <protection/>
    </xf>
    <xf numFmtId="38" fontId="14" fillId="45" borderId="122" xfId="47" applyNumberFormat="1" applyFont="1" applyFill="1" applyBorder="1" applyAlignment="1" applyProtection="1">
      <alignment horizontal="center"/>
      <protection/>
    </xf>
    <xf numFmtId="38" fontId="14" fillId="45" borderId="41" xfId="47" applyNumberFormat="1" applyFont="1" applyFill="1" applyBorder="1" applyAlignment="1" applyProtection="1">
      <alignment horizontal="center"/>
      <protection/>
    </xf>
    <xf numFmtId="38" fontId="14" fillId="45" borderId="48" xfId="47" applyNumberFormat="1" applyFont="1" applyFill="1" applyBorder="1" applyAlignment="1" applyProtection="1">
      <alignment horizontal="center"/>
      <protection/>
    </xf>
    <xf numFmtId="38" fontId="14" fillId="45" borderId="123" xfId="47" applyNumberFormat="1" applyFont="1" applyFill="1" applyBorder="1" applyAlignment="1" applyProtection="1">
      <alignment horizontal="center"/>
      <protection/>
    </xf>
    <xf numFmtId="38" fontId="14" fillId="45" borderId="28" xfId="47" applyNumberFormat="1" applyFont="1" applyFill="1" applyBorder="1" applyAlignment="1" applyProtection="1">
      <alignment horizontal="center"/>
      <protection/>
    </xf>
    <xf numFmtId="38" fontId="14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4" fontId="234" fillId="39" borderId="109" xfId="77" applyNumberFormat="1" applyFill="1" applyBorder="1" applyAlignment="1" applyProtection="1">
      <alignment horizontal="center" vertical="center"/>
      <protection/>
    </xf>
    <xf numFmtId="184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4" fillId="39" borderId="173" xfId="34" applyFont="1" applyFill="1" applyBorder="1" applyAlignment="1" applyProtection="1">
      <alignment horizontal="center"/>
      <protection/>
    </xf>
    <xf numFmtId="0" fontId="14" fillId="39" borderId="21" xfId="34" applyFont="1" applyFill="1" applyBorder="1" applyAlignment="1" applyProtection="1">
      <alignment horizontal="center"/>
      <protection/>
    </xf>
    <xf numFmtId="0" fontId="14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87" fillId="26" borderId="109" xfId="34" applyFont="1" applyFill="1" applyBorder="1" applyAlignment="1" applyProtection="1">
      <alignment vertical="center" wrapText="1"/>
      <protection/>
    </xf>
    <xf numFmtId="0" fontId="287" fillId="26" borderId="25" xfId="34" applyFont="1" applyFill="1" applyBorder="1" applyAlignment="1" applyProtection="1">
      <alignment vertical="center" wrapText="1"/>
      <protection/>
    </xf>
    <xf numFmtId="0" fontId="28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87" fillId="26" borderId="109" xfId="34" applyFont="1" applyFill="1" applyBorder="1" applyAlignment="1" applyProtection="1">
      <alignment horizontal="center" vertical="center" wrapText="1"/>
      <protection/>
    </xf>
    <xf numFmtId="0" fontId="287" fillId="26" borderId="25" xfId="34" applyFont="1" applyFill="1" applyBorder="1" applyAlignment="1" applyProtection="1">
      <alignment horizontal="center" vertical="center" wrapText="1"/>
      <protection/>
    </xf>
    <xf numFmtId="0" fontId="28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6">
        <f>+OTCHET!B9</f>
        <v>0</v>
      </c>
      <c r="C2" s="1727"/>
      <c r="D2" s="1728"/>
      <c r="E2" s="1019"/>
      <c r="F2" s="1020">
        <f>+OTCHET!H9</f>
        <v>0</v>
      </c>
      <c r="G2" s="1021" t="str">
        <f>+OTCHET!F12</f>
        <v>5806</v>
      </c>
      <c r="H2" s="1022"/>
      <c r="I2" s="1729">
        <f>+OTCHET!H607</f>
        <v>0</v>
      </c>
      <c r="J2" s="1730"/>
      <c r="K2" s="1013"/>
      <c r="L2" s="1731">
        <f>OTCHET!H605</f>
        <v>0</v>
      </c>
      <c r="M2" s="1732"/>
      <c r="N2" s="173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4">
        <f>+OTCHET!I9</f>
        <v>0</v>
      </c>
      <c r="U2" s="173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6" t="s">
        <v>996</v>
      </c>
      <c r="T4" s="1736"/>
      <c r="U4" s="173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998</v>
      </c>
      <c r="O6" s="1008"/>
      <c r="P6" s="1045">
        <f>OTCHET!F9</f>
        <v>43555</v>
      </c>
      <c r="Q6" s="1044" t="s">
        <v>998</v>
      </c>
      <c r="R6" s="1046"/>
      <c r="S6" s="1737">
        <f>+Q4</f>
        <v>2019</v>
      </c>
      <c r="T6" s="1737"/>
      <c r="U6" s="173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7" t="s">
        <v>975</v>
      </c>
      <c r="T8" s="1718"/>
      <c r="U8" s="171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20" t="s">
        <v>976</v>
      </c>
      <c r="T9" s="1721"/>
      <c r="U9" s="172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1" t="s">
        <v>1013</v>
      </c>
      <c r="T13" s="1682"/>
      <c r="U13" s="168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2" t="s">
        <v>2035</v>
      </c>
      <c r="T14" s="1673"/>
      <c r="U14" s="167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3" t="s">
        <v>2034</v>
      </c>
      <c r="T15" s="1724"/>
      <c r="U15" s="172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2" t="s">
        <v>1015</v>
      </c>
      <c r="T16" s="1673"/>
      <c r="U16" s="167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2" t="s">
        <v>1017</v>
      </c>
      <c r="T17" s="1673"/>
      <c r="U17" s="167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2" t="s">
        <v>1019</v>
      </c>
      <c r="T18" s="1673"/>
      <c r="U18" s="167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2" t="s">
        <v>1021</v>
      </c>
      <c r="T19" s="1673"/>
      <c r="U19" s="167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2" t="s">
        <v>1023</v>
      </c>
      <c r="T20" s="1673"/>
      <c r="U20" s="167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2" t="s">
        <v>1025</v>
      </c>
      <c r="T21" s="1673"/>
      <c r="U21" s="167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7" t="s">
        <v>1028</v>
      </c>
      <c r="T23" s="1688"/>
      <c r="U23" s="168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1" t="s">
        <v>1031</v>
      </c>
      <c r="T25" s="1682"/>
      <c r="U25" s="168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2" t="s">
        <v>1033</v>
      </c>
      <c r="T26" s="1673"/>
      <c r="U26" s="167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1035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7" t="s">
        <v>1037</v>
      </c>
      <c r="T28" s="1688"/>
      <c r="U28" s="168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7" t="s">
        <v>1044</v>
      </c>
      <c r="T35" s="1688"/>
      <c r="U35" s="168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4" t="s">
        <v>1046</v>
      </c>
      <c r="T36" s="1715"/>
      <c r="U36" s="171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1048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1050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7" t="s">
        <v>1052</v>
      </c>
      <c r="T40" s="1688"/>
      <c r="U40" s="168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1" t="s">
        <v>1055</v>
      </c>
      <c r="T42" s="1682"/>
      <c r="U42" s="168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2" t="s">
        <v>1057</v>
      </c>
      <c r="T43" s="1673"/>
      <c r="U43" s="167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2" t="s">
        <v>1058</v>
      </c>
      <c r="T44" s="1673"/>
      <c r="U44" s="167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1060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7" t="s">
        <v>1062</v>
      </c>
      <c r="T46" s="1688"/>
      <c r="U46" s="168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9" t="s">
        <v>1064</v>
      </c>
      <c r="T48" s="1700"/>
      <c r="U48" s="170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10900</v>
      </c>
      <c r="K51" s="1095"/>
      <c r="L51" s="1102">
        <f>+IF($P$2=33,$Q51,0)</f>
        <v>0</v>
      </c>
      <c r="M51" s="1095"/>
      <c r="N51" s="1132">
        <f>+ROUND(+G51+J51+L51,0)</f>
        <v>10900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10900</v>
      </c>
      <c r="R51" s="1046"/>
      <c r="S51" s="1681" t="s">
        <v>1068</v>
      </c>
      <c r="T51" s="1682"/>
      <c r="U51" s="168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2" t="s">
        <v>1070</v>
      </c>
      <c r="T52" s="1673"/>
      <c r="U52" s="167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2" t="s">
        <v>1072</v>
      </c>
      <c r="T53" s="1673"/>
      <c r="U53" s="167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64661</v>
      </c>
      <c r="K54" s="1095"/>
      <c r="L54" s="1120">
        <f>+IF($P$2=33,$Q54,0)</f>
        <v>0</v>
      </c>
      <c r="M54" s="1095"/>
      <c r="N54" s="1121">
        <f>+ROUND(+G54+J54+L54,0)</f>
        <v>64661</v>
      </c>
      <c r="O54" s="1097"/>
      <c r="P54" s="1119">
        <f>+ROUND(OTCHET!E187+OTCHET!E190,0)</f>
        <v>0</v>
      </c>
      <c r="Q54" s="1120">
        <f>+ROUND(OTCHET!L187+OTCHET!L190,0)</f>
        <v>64661</v>
      </c>
      <c r="R54" s="1046"/>
      <c r="S54" s="1672" t="s">
        <v>1074</v>
      </c>
      <c r="T54" s="1673"/>
      <c r="U54" s="167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12141</v>
      </c>
      <c r="K55" s="1095"/>
      <c r="L55" s="1120">
        <f>+IF($P$2=33,$Q55,0)</f>
        <v>0</v>
      </c>
      <c r="M55" s="1095"/>
      <c r="N55" s="1121">
        <f>+ROUND(+G55+J55+L55,0)</f>
        <v>12141</v>
      </c>
      <c r="O55" s="1097"/>
      <c r="P55" s="1119">
        <f>+ROUND(OTCHET!E196+OTCHET!E204,0)</f>
        <v>0</v>
      </c>
      <c r="Q55" s="1120">
        <f>+ROUND(OTCHET!L196+OTCHET!L204,0)</f>
        <v>12141</v>
      </c>
      <c r="R55" s="1046"/>
      <c r="S55" s="1702" t="s">
        <v>1076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87702</v>
      </c>
      <c r="K56" s="1095"/>
      <c r="L56" s="1208">
        <f>+ROUND(+SUM(L51:L55),0)</f>
        <v>0</v>
      </c>
      <c r="M56" s="1095"/>
      <c r="N56" s="1209">
        <f>+ROUND(+SUM(N51:N55),0)</f>
        <v>87702</v>
      </c>
      <c r="O56" s="1097"/>
      <c r="P56" s="1207">
        <f>+ROUND(+SUM(P51:P55),0)</f>
        <v>0</v>
      </c>
      <c r="Q56" s="1208">
        <f>+ROUND(+SUM(Q51:Q55),0)</f>
        <v>87702</v>
      </c>
      <c r="R56" s="1046"/>
      <c r="S56" s="1687" t="s">
        <v>1078</v>
      </c>
      <c r="T56" s="1688"/>
      <c r="U56" s="168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1" t="s">
        <v>1081</v>
      </c>
      <c r="T58" s="1682"/>
      <c r="U58" s="168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2" t="s">
        <v>1083</v>
      </c>
      <c r="T59" s="1673"/>
      <c r="U59" s="167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2" t="s">
        <v>1085</v>
      </c>
      <c r="T60" s="1673"/>
      <c r="U60" s="167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1087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7" t="s">
        <v>1091</v>
      </c>
      <c r="T63" s="1688"/>
      <c r="U63" s="168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1" t="s">
        <v>1094</v>
      </c>
      <c r="T65" s="1682"/>
      <c r="U65" s="168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2" t="s">
        <v>1096</v>
      </c>
      <c r="T66" s="1673"/>
      <c r="U66" s="167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7" t="s">
        <v>1098</v>
      </c>
      <c r="T67" s="1688"/>
      <c r="U67" s="168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1" t="s">
        <v>1101</v>
      </c>
      <c r="T69" s="1682"/>
      <c r="U69" s="168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2" t="s">
        <v>1103</v>
      </c>
      <c r="T70" s="1673"/>
      <c r="U70" s="167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7" t="s">
        <v>1105</v>
      </c>
      <c r="T71" s="1688"/>
      <c r="U71" s="168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1" t="s">
        <v>1108</v>
      </c>
      <c r="T73" s="1682"/>
      <c r="U73" s="168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2" t="s">
        <v>1110</v>
      </c>
      <c r="T74" s="1673"/>
      <c r="U74" s="167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7" t="s">
        <v>1112</v>
      </c>
      <c r="T75" s="1688"/>
      <c r="U75" s="168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87702</v>
      </c>
      <c r="K77" s="1095"/>
      <c r="L77" s="1233">
        <f>+ROUND(L56+L63+L67+L71+L75,0)</f>
        <v>0</v>
      </c>
      <c r="M77" s="1095"/>
      <c r="N77" s="1234">
        <f>+ROUND(N56+N63+N67+N71+N75,0)</f>
        <v>87702</v>
      </c>
      <c r="O77" s="1097"/>
      <c r="P77" s="1231">
        <f>+ROUND(P56+P63+P67+P71+P75,0)</f>
        <v>0</v>
      </c>
      <c r="Q77" s="1232">
        <f>+ROUND(Q56+Q63+Q67+Q71+Q75,0)</f>
        <v>87702</v>
      </c>
      <c r="R77" s="1046"/>
      <c r="S77" s="1690" t="s">
        <v>1114</v>
      </c>
      <c r="T77" s="1691"/>
      <c r="U77" s="169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32750</v>
      </c>
      <c r="K79" s="1095"/>
      <c r="L79" s="1108">
        <f>+IF($P$2=33,$Q79,0)</f>
        <v>0</v>
      </c>
      <c r="M79" s="1095"/>
      <c r="N79" s="1109">
        <f>+ROUND(+G79+J79+L79,0)</f>
        <v>32750</v>
      </c>
      <c r="O79" s="1097"/>
      <c r="P79" s="1107">
        <f>+ROUND(OTCHET!E419,0)</f>
        <v>0</v>
      </c>
      <c r="Q79" s="1108">
        <f>+ROUND(OTCHET!L419,0)</f>
        <v>32750</v>
      </c>
      <c r="R79" s="1046"/>
      <c r="S79" s="1681" t="s">
        <v>1117</v>
      </c>
      <c r="T79" s="1682"/>
      <c r="U79" s="168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36700</v>
      </c>
      <c r="K80" s="1095"/>
      <c r="L80" s="1120">
        <f>+IF($P$2=33,$Q80,0)</f>
        <v>0</v>
      </c>
      <c r="M80" s="1095"/>
      <c r="N80" s="1121">
        <f>+ROUND(+G80+J80+L80,0)</f>
        <v>36700</v>
      </c>
      <c r="O80" s="1097"/>
      <c r="P80" s="1119">
        <f>+ROUND(OTCHET!E429,0)</f>
        <v>0</v>
      </c>
      <c r="Q80" s="1120">
        <f>+ROUND(OTCHET!L429,0)</f>
        <v>36700</v>
      </c>
      <c r="R80" s="1046"/>
      <c r="S80" s="1672" t="s">
        <v>1119</v>
      </c>
      <c r="T80" s="1673"/>
      <c r="U80" s="167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69450</v>
      </c>
      <c r="K81" s="1095"/>
      <c r="L81" s="1242">
        <f>+ROUND(L79+L80,0)</f>
        <v>0</v>
      </c>
      <c r="M81" s="1095"/>
      <c r="N81" s="1243">
        <f>+ROUND(N79+N80,0)</f>
        <v>69450</v>
      </c>
      <c r="O81" s="1097"/>
      <c r="P81" s="1241">
        <f>+ROUND(P79+P80,0)</f>
        <v>0</v>
      </c>
      <c r="Q81" s="1242">
        <f>+ROUND(Q79+Q80,0)</f>
        <v>69450</v>
      </c>
      <c r="R81" s="1046"/>
      <c r="S81" s="1678" t="s">
        <v>1121</v>
      </c>
      <c r="T81" s="1679"/>
      <c r="U81" s="168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-18252</v>
      </c>
      <c r="K83" s="1095"/>
      <c r="L83" s="1255">
        <f>+ROUND(L48,0)-ROUND(L77,0)+ROUND(L81,0)</f>
        <v>0</v>
      </c>
      <c r="M83" s="1095"/>
      <c r="N83" s="1256">
        <f>+ROUND(N48,0)-ROUND(N77,0)+ROUND(N81,0)</f>
        <v>-18252</v>
      </c>
      <c r="O83" s="1257"/>
      <c r="P83" s="1254">
        <f>+ROUND(P48,0)-ROUND(P77,0)+ROUND(P81,0)</f>
        <v>0</v>
      </c>
      <c r="Q83" s="1255">
        <f>+ROUND(Q48,0)-ROUND(Q77,0)+ROUND(Q81,0)</f>
        <v>-18252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18252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18252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18252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1" t="s">
        <v>1127</v>
      </c>
      <c r="T87" s="1682"/>
      <c r="U87" s="168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2" t="s">
        <v>1129</v>
      </c>
      <c r="T88" s="1673"/>
      <c r="U88" s="167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7" t="s">
        <v>1131</v>
      </c>
      <c r="T89" s="1688"/>
      <c r="U89" s="168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1" t="s">
        <v>1134</v>
      </c>
      <c r="T91" s="1682"/>
      <c r="U91" s="168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2" t="s">
        <v>1136</v>
      </c>
      <c r="T92" s="1673"/>
      <c r="U92" s="167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2" t="s">
        <v>1138</v>
      </c>
      <c r="T93" s="1673"/>
      <c r="U93" s="167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1140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7" t="s">
        <v>1142</v>
      </c>
      <c r="T95" s="1688"/>
      <c r="U95" s="168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1" t="s">
        <v>1145</v>
      </c>
      <c r="T97" s="1682"/>
      <c r="U97" s="168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2" t="s">
        <v>1147</v>
      </c>
      <c r="T98" s="1673"/>
      <c r="U98" s="167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7" t="s">
        <v>1149</v>
      </c>
      <c r="T99" s="1688"/>
      <c r="U99" s="168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9" t="s">
        <v>1151</v>
      </c>
      <c r="T101" s="1700"/>
      <c r="U101" s="170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1" t="s">
        <v>1155</v>
      </c>
      <c r="T104" s="1682"/>
      <c r="U104" s="168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2" t="s">
        <v>1157</v>
      </c>
      <c r="T105" s="1673"/>
      <c r="U105" s="167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7" t="s">
        <v>1159</v>
      </c>
      <c r="T106" s="1688"/>
      <c r="U106" s="168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3" t="s">
        <v>1162</v>
      </c>
      <c r="T108" s="1694"/>
      <c r="U108" s="169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6" t="s">
        <v>1164</v>
      </c>
      <c r="T109" s="1697"/>
      <c r="U109" s="169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7" t="s">
        <v>1166</v>
      </c>
      <c r="T110" s="1688"/>
      <c r="U110" s="168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1" t="s">
        <v>1169</v>
      </c>
      <c r="T112" s="1682"/>
      <c r="U112" s="168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2" t="s">
        <v>1171</v>
      </c>
      <c r="T113" s="1673"/>
      <c r="U113" s="167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7" t="s">
        <v>1173</v>
      </c>
      <c r="T114" s="1688"/>
      <c r="U114" s="168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1" t="s">
        <v>1176</v>
      </c>
      <c r="T116" s="1682"/>
      <c r="U116" s="168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2" t="s">
        <v>1178</v>
      </c>
      <c r="T117" s="1673"/>
      <c r="U117" s="167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7" t="s">
        <v>1180</v>
      </c>
      <c r="T118" s="1688"/>
      <c r="U118" s="168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0" t="s">
        <v>1182</v>
      </c>
      <c r="T120" s="1691"/>
      <c r="U120" s="169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1" t="s">
        <v>1185</v>
      </c>
      <c r="T122" s="1682"/>
      <c r="U122" s="168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2" t="s">
        <v>1189</v>
      </c>
      <c r="T124" s="1673"/>
      <c r="U124" s="167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2037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2038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5" t="s">
        <v>1191</v>
      </c>
      <c r="T126" s="1676"/>
      <c r="U126" s="167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8" t="s">
        <v>1193</v>
      </c>
      <c r="T127" s="1679"/>
      <c r="U127" s="168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40275</v>
      </c>
      <c r="K129" s="1095"/>
      <c r="L129" s="1108">
        <f>+IF($P$2=33,$Q129,0)</f>
        <v>0</v>
      </c>
      <c r="M129" s="1095"/>
      <c r="N129" s="1109">
        <f>+ROUND(+G129+J129+L129,0)</f>
        <v>40275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40275</v>
      </c>
      <c r="R129" s="1046"/>
      <c r="S129" s="1681" t="s">
        <v>1196</v>
      </c>
      <c r="T129" s="1682"/>
      <c r="U129" s="168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2" t="s">
        <v>1198</v>
      </c>
      <c r="T130" s="1673"/>
      <c r="U130" s="167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22023</v>
      </c>
      <c r="K131" s="1095"/>
      <c r="L131" s="1120">
        <f>+IF($P$2=33,$Q131,0)</f>
        <v>0</v>
      </c>
      <c r="M131" s="1095"/>
      <c r="N131" s="1121">
        <f>+ROUND(+G131+J131+L131,0)</f>
        <v>22023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22023</v>
      </c>
      <c r="R131" s="1046"/>
      <c r="S131" s="1684" t="s">
        <v>1200</v>
      </c>
      <c r="T131" s="1685"/>
      <c r="U131" s="168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-18252</v>
      </c>
      <c r="K132" s="1095"/>
      <c r="L132" s="1295">
        <f>+ROUND(+L131-L129-L130,0)</f>
        <v>0</v>
      </c>
      <c r="M132" s="1095"/>
      <c r="N132" s="1296">
        <f>+ROUND(+N131-N129-N130,0)</f>
        <v>-18252</v>
      </c>
      <c r="O132" s="1097"/>
      <c r="P132" s="1294">
        <f>+ROUND(+P131-P129-P130,0)</f>
        <v>0</v>
      </c>
      <c r="Q132" s="1295">
        <f>+ROUND(+Q131-Q129-Q130,0)</f>
        <v>-18252</v>
      </c>
      <c r="R132" s="1046"/>
      <c r="S132" s="1666" t="s">
        <v>1202</v>
      </c>
      <c r="T132" s="1667"/>
      <c r="U132" s="166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70"/>
      <c r="G134" s="1670"/>
      <c r="H134" s="1019"/>
      <c r="I134" s="1304" t="s">
        <v>1205</v>
      </c>
      <c r="J134" s="1305"/>
      <c r="K134" s="1019"/>
      <c r="L134" s="1670"/>
      <c r="M134" s="1670"/>
      <c r="N134" s="1670"/>
      <c r="O134" s="1299"/>
      <c r="P134" s="1671"/>
      <c r="Q134" s="167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61" operator="notEqual" stopIfTrue="1">
      <formula>0</formula>
    </cfRule>
  </conditionalFormatting>
  <conditionalFormatting sqref="B133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7:G138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67" operator="equal" stopIfTrue="1">
      <formula>"НЕРАВНЕНИЕ!"</formula>
    </cfRule>
  </conditionalFormatting>
  <conditionalFormatting sqref="L137:M138">
    <cfRule type="cellIs" priority="40" dxfId="167" operator="equal" stopIfTrue="1">
      <formula>"НЕРАВНЕНИЕ!"</formula>
    </cfRule>
  </conditionalFormatting>
  <conditionalFormatting sqref="F140:G141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67" operator="equal" stopIfTrue="1">
      <formula>"НЕРАВНЕНИЕ !"</formula>
    </cfRule>
  </conditionalFormatting>
  <conditionalFormatting sqref="L140:M141">
    <cfRule type="cellIs" priority="36" dxfId="167" operator="equal" stopIfTrue="1">
      <formula>"НЕРАВНЕНИЕ !"</formula>
    </cfRule>
  </conditionalFormatting>
  <conditionalFormatting sqref="I140:J141 L140:L141 N140:N141 F140:G141">
    <cfRule type="cellIs" priority="35" dxfId="167" operator="notEqual">
      <formula>0</formula>
    </cfRule>
  </conditionalFormatting>
  <conditionalFormatting sqref="I133:J133">
    <cfRule type="cellIs" priority="33" dxfId="161" operator="notEqual" stopIfTrue="1">
      <formula>0</formula>
    </cfRule>
  </conditionalFormatting>
  <conditionalFormatting sqref="L82">
    <cfRule type="cellIs" priority="28" dxfId="161" operator="notEqual" stopIfTrue="1">
      <formula>0</formula>
    </cfRule>
  </conditionalFormatting>
  <conditionalFormatting sqref="N82">
    <cfRule type="cellIs" priority="27" dxfId="161" operator="notEqual" stopIfTrue="1">
      <formula>0</formula>
    </cfRule>
  </conditionalFormatting>
  <conditionalFormatting sqref="L133">
    <cfRule type="cellIs" priority="32" dxfId="161" operator="notEqual" stopIfTrue="1">
      <formula>0</formula>
    </cfRule>
  </conditionalFormatting>
  <conditionalFormatting sqref="N133">
    <cfRule type="cellIs" priority="31" dxfId="161" operator="notEqual" stopIfTrue="1">
      <formula>0</formula>
    </cfRule>
  </conditionalFormatting>
  <conditionalFormatting sqref="F82:H82">
    <cfRule type="cellIs" priority="30" dxfId="161" operator="notEqual" stopIfTrue="1">
      <formula>0</formula>
    </cfRule>
  </conditionalFormatting>
  <conditionalFormatting sqref="I82:J82">
    <cfRule type="cellIs" priority="29" dxfId="161" operator="notEqual" stopIfTrue="1">
      <formula>0</formula>
    </cfRule>
  </conditionalFormatting>
  <conditionalFormatting sqref="B82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3:Q133">
    <cfRule type="cellIs" priority="24" dxfId="161" operator="notEqual" stopIfTrue="1">
      <formula>0</formula>
    </cfRule>
  </conditionalFormatting>
  <conditionalFormatting sqref="P137:Q138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2:Q82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970</v>
      </c>
      <c r="F11" s="707">
        <f>OTCHET!F9</f>
        <v>43555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8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2060</v>
      </c>
      <c r="F17" s="1742" t="s">
        <v>2061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1"/>
      <c r="F18" s="174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87702</v>
      </c>
      <c r="G38" s="848">
        <f>G39+G43+G44+G46+SUM(G48:G52)+G55</f>
        <v>87702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2017</v>
      </c>
      <c r="C39" s="941"/>
      <c r="D39" s="1629"/>
      <c r="E39" s="810">
        <f>SUM(E40:E42)</f>
        <v>0</v>
      </c>
      <c r="F39" s="810">
        <f>SUM(F40:F42)</f>
        <v>76802</v>
      </c>
      <c r="G39" s="811">
        <f>SUM(G40:G42)</f>
        <v>76802</v>
      </c>
      <c r="H39" s="812">
        <f>SUM(H40:H42)</f>
        <v>0</v>
      </c>
      <c r="I39" s="1631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2126</v>
      </c>
      <c r="G40" s="874">
        <f>OTCHET!I187</f>
        <v>2126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2020</v>
      </c>
      <c r="C41" s="1633" t="s">
        <v>846</v>
      </c>
      <c r="D41" s="1632"/>
      <c r="E41" s="1634">
        <f>OTCHET!E190</f>
        <v>0</v>
      </c>
      <c r="F41" s="1634">
        <f t="shared" si="1"/>
        <v>62535</v>
      </c>
      <c r="G41" s="1635">
        <f>OTCHET!I190</f>
        <v>62535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2021</v>
      </c>
      <c r="C42" s="1633" t="s">
        <v>66</v>
      </c>
      <c r="D42" s="1632"/>
      <c r="E42" s="1634">
        <f>+OTCHET!E196+OTCHET!E204</f>
        <v>0</v>
      </c>
      <c r="F42" s="1634">
        <f t="shared" si="1"/>
        <v>12141</v>
      </c>
      <c r="G42" s="1635">
        <f>+OTCHET!I196+OTCHET!I204</f>
        <v>12141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10900</v>
      </c>
      <c r="G43" s="816">
        <f>+OTCHET!I205+OTCHET!I223+OTCHET!I271</f>
        <v>10900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69450</v>
      </c>
      <c r="G56" s="893">
        <f>+G57+G58+G62</f>
        <v>69450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69450</v>
      </c>
      <c r="G58" s="902">
        <f>+OTCHET!I383+OTCHET!I391+OTCHET!I396+OTCHET!I399+OTCHET!I402+OTCHET!I405+OTCHET!I406+OTCHET!I409+OTCHET!I422+OTCHET!I423+OTCHET!I424+OTCHET!I425+OTCHET!I426</f>
        <v>69450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36700</v>
      </c>
      <c r="G59" s="906">
        <f>+OTCHET!I422+OTCHET!I423+OTCHET!I424+OTCHET!I425+OTCHET!I426</f>
        <v>36700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2062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-18252</v>
      </c>
      <c r="G64" s="928">
        <f>+G22-G38+G56-G63</f>
        <v>-18252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18252</v>
      </c>
      <c r="G66" s="938">
        <f>SUM(+G68+G76+G77+G84+G85+G86+G89+G90+G91+G92+G93+G94+G95)</f>
        <v>18252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40275</v>
      </c>
      <c r="G90" s="902">
        <f>+OTCHET!I567+OTCHET!I568+OTCHET!I569+OTCHET!I570+OTCHET!I571+OTCHET!I572</f>
        <v>40275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-22023</v>
      </c>
      <c r="G91" s="816">
        <f>+OTCHET!I573+OTCHET!I574+OTCHET!I575+OTCHET!I576+OTCHET!I577+OTCHET!I578+OTCHET!I579</f>
        <v>-22023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4" t="s">
        <v>987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1" operator="notEqual" stopIfTrue="1">
      <formula>0</formula>
    </cfRule>
  </conditionalFormatting>
  <conditionalFormatting sqref="E105:I105">
    <cfRule type="cellIs" priority="19" dxfId="161" operator="notEqual" stopIfTrue="1">
      <formula>0</formula>
    </cfRule>
  </conditionalFormatting>
  <conditionalFormatting sqref="G107:H107 B107">
    <cfRule type="cellIs" priority="18" dxfId="177" operator="equal" stopIfTrue="1">
      <formula>0</formula>
    </cfRule>
  </conditionalFormatting>
  <conditionalFormatting sqref="I114 E110">
    <cfRule type="cellIs" priority="17" dxfId="165" operator="equal" stopIfTrue="1">
      <formula>0</formula>
    </cfRule>
  </conditionalFormatting>
  <conditionalFormatting sqref="E114:F114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5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596">
      <selection activeCell="J923" sqref="J92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КСФ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/>
      <c r="C9" s="1823"/>
      <c r="D9" s="1824"/>
      <c r="E9" s="115">
        <v>43466</v>
      </c>
      <c r="F9" s="116">
        <v>43555</v>
      </c>
      <c r="G9" s="113"/>
      <c r="H9" s="1415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6" t="s">
        <v>969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Крушари</v>
      </c>
      <c r="C12" s="1785"/>
      <c r="D12" s="1786"/>
      <c r="E12" s="118" t="s">
        <v>963</v>
      </c>
      <c r="F12" s="1586" t="s">
        <v>1435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5" t="s">
        <v>2050</v>
      </c>
      <c r="F19" s="1826"/>
      <c r="G19" s="1826"/>
      <c r="H19" s="1827"/>
      <c r="I19" s="1831" t="s">
        <v>2051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468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470</v>
      </c>
      <c r="D28" s="181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1994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КСФ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Крушари</v>
      </c>
      <c r="C179" s="1785"/>
      <c r="D179" s="1786"/>
      <c r="E179" s="231" t="s">
        <v>890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5" t="s">
        <v>2052</v>
      </c>
      <c r="F183" s="1826"/>
      <c r="G183" s="1826"/>
      <c r="H183" s="1827"/>
      <c r="I183" s="1834" t="s">
        <v>2053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744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2126</v>
      </c>
      <c r="J187" s="275">
        <f t="shared" si="41"/>
        <v>0</v>
      </c>
      <c r="K187" s="276">
        <f t="shared" si="41"/>
        <v>0</v>
      </c>
      <c r="L187" s="273">
        <f t="shared" si="41"/>
        <v>2126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2126</v>
      </c>
      <c r="J189" s="289">
        <f t="shared" si="43"/>
        <v>0</v>
      </c>
      <c r="K189" s="290">
        <f t="shared" si="43"/>
        <v>0</v>
      </c>
      <c r="L189" s="287">
        <f t="shared" si="43"/>
        <v>2126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810" t="s">
        <v>747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62535</v>
      </c>
      <c r="J190" s="275">
        <f t="shared" si="44"/>
        <v>0</v>
      </c>
      <c r="K190" s="276">
        <f t="shared" si="44"/>
        <v>0</v>
      </c>
      <c r="L190" s="273">
        <f t="shared" si="44"/>
        <v>62535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56699</v>
      </c>
      <c r="J191" s="283">
        <f t="shared" si="45"/>
        <v>0</v>
      </c>
      <c r="K191" s="284">
        <f t="shared" si="45"/>
        <v>0</v>
      </c>
      <c r="L191" s="281">
        <f t="shared" si="45"/>
        <v>56699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5836</v>
      </c>
      <c r="J192" s="297">
        <f t="shared" si="45"/>
        <v>0</v>
      </c>
      <c r="K192" s="298">
        <f t="shared" si="45"/>
        <v>0</v>
      </c>
      <c r="L192" s="295">
        <f t="shared" si="45"/>
        <v>5836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194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12141</v>
      </c>
      <c r="J196" s="275">
        <f t="shared" si="46"/>
        <v>0</v>
      </c>
      <c r="K196" s="276">
        <f t="shared" si="46"/>
        <v>0</v>
      </c>
      <c r="L196" s="273">
        <f t="shared" si="46"/>
        <v>12141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7547</v>
      </c>
      <c r="J197" s="283">
        <f t="shared" si="47"/>
        <v>0</v>
      </c>
      <c r="K197" s="284">
        <f t="shared" si="47"/>
        <v>0</v>
      </c>
      <c r="L197" s="281">
        <f t="shared" si="47"/>
        <v>7547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3062</v>
      </c>
      <c r="J200" s="297">
        <f t="shared" si="47"/>
        <v>0</v>
      </c>
      <c r="K200" s="298">
        <f t="shared" si="47"/>
        <v>0</v>
      </c>
      <c r="L200" s="295">
        <f t="shared" si="47"/>
        <v>3062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1532</v>
      </c>
      <c r="J201" s="297">
        <f t="shared" si="47"/>
        <v>0</v>
      </c>
      <c r="K201" s="298">
        <f t="shared" si="47"/>
        <v>0</v>
      </c>
      <c r="L201" s="295">
        <f t="shared" si="47"/>
        <v>1532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199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200</v>
      </c>
      <c r="D205" s="181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10900</v>
      </c>
      <c r="J205" s="275">
        <f t="shared" si="48"/>
        <v>0</v>
      </c>
      <c r="K205" s="276">
        <f t="shared" si="48"/>
        <v>0</v>
      </c>
      <c r="L205" s="310">
        <f t="shared" si="48"/>
        <v>10900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8146</v>
      </c>
      <c r="J206" s="283">
        <f t="shared" si="49"/>
        <v>0</v>
      </c>
      <c r="K206" s="284">
        <f t="shared" si="49"/>
        <v>0</v>
      </c>
      <c r="L206" s="281">
        <f t="shared" si="49"/>
        <v>8146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660</v>
      </c>
      <c r="J208" s="297">
        <f t="shared" si="49"/>
        <v>0</v>
      </c>
      <c r="K208" s="298">
        <f t="shared" si="49"/>
        <v>0</v>
      </c>
      <c r="L208" s="295">
        <f t="shared" si="49"/>
        <v>660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1791</v>
      </c>
      <c r="J210" s="297">
        <f t="shared" si="49"/>
        <v>0</v>
      </c>
      <c r="K210" s="298">
        <f t="shared" si="49"/>
        <v>0</v>
      </c>
      <c r="L210" s="295">
        <f t="shared" si="49"/>
        <v>1791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66</v>
      </c>
      <c r="J211" s="316">
        <f t="shared" si="49"/>
        <v>0</v>
      </c>
      <c r="K211" s="317">
        <f t="shared" si="49"/>
        <v>0</v>
      </c>
      <c r="L211" s="314">
        <f t="shared" si="49"/>
        <v>66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237</v>
      </c>
      <c r="J212" s="322">
        <f t="shared" si="49"/>
        <v>0</v>
      </c>
      <c r="K212" s="323">
        <f t="shared" si="49"/>
        <v>0</v>
      </c>
      <c r="L212" s="320">
        <f t="shared" si="49"/>
        <v>237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272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722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219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221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222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223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1657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224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234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235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236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237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1662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1659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1660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247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273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248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249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625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685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686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915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694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87702</v>
      </c>
      <c r="J301" s="397">
        <f t="shared" si="77"/>
        <v>0</v>
      </c>
      <c r="K301" s="398">
        <f t="shared" si="77"/>
        <v>0</v>
      </c>
      <c r="L301" s="395">
        <f t="shared" si="77"/>
        <v>87702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КСФ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Крушари</v>
      </c>
      <c r="C353" s="1785"/>
      <c r="D353" s="1786"/>
      <c r="E353" s="410" t="s">
        <v>890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7" t="s">
        <v>2054</v>
      </c>
      <c r="F357" s="1838"/>
      <c r="G357" s="1838"/>
      <c r="H357" s="1839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4" t="s">
        <v>276</v>
      </c>
      <c r="D361" s="179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8" t="s">
        <v>287</v>
      </c>
      <c r="D375" s="175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8" t="s">
        <v>309</v>
      </c>
      <c r="D383" s="175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8" t="s">
        <v>253</v>
      </c>
      <c r="D388" s="175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8" t="s">
        <v>254</v>
      </c>
      <c r="D391" s="175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8" t="s">
        <v>256</v>
      </c>
      <c r="D396" s="175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8" t="s">
        <v>257</v>
      </c>
      <c r="D399" s="1759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32750</v>
      </c>
      <c r="J399" s="444">
        <f t="shared" si="89"/>
        <v>0</v>
      </c>
      <c r="K399" s="445">
        <f>SUM(K400:K401)</f>
        <v>0</v>
      </c>
      <c r="L399" s="1378">
        <f t="shared" si="89"/>
        <v>32750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58"/>
      <c r="G400" s="159"/>
      <c r="H400" s="154">
        <v>0</v>
      </c>
      <c r="I400" s="158">
        <v>32750</v>
      </c>
      <c r="J400" s="159"/>
      <c r="K400" s="154">
        <v>0</v>
      </c>
      <c r="L400" s="1379">
        <f>I400+J400+K400</f>
        <v>32750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8" t="s">
        <v>922</v>
      </c>
      <c r="D402" s="175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8" t="s">
        <v>680</v>
      </c>
      <c r="D405" s="175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8" t="s">
        <v>681</v>
      </c>
      <c r="D406" s="175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8" t="s">
        <v>699</v>
      </c>
      <c r="D409" s="175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8" t="s">
        <v>260</v>
      </c>
      <c r="D412" s="175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32750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32750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8" t="s">
        <v>767</v>
      </c>
      <c r="D422" s="175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8" t="s">
        <v>704</v>
      </c>
      <c r="D423" s="175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8" t="s">
        <v>261</v>
      </c>
      <c r="D424" s="1759"/>
      <c r="E424" s="1378">
        <f>F424+G424+H424</f>
        <v>0</v>
      </c>
      <c r="F424" s="483"/>
      <c r="G424" s="484"/>
      <c r="H424" s="1475">
        <v>0</v>
      </c>
      <c r="I424" s="483">
        <v>36700</v>
      </c>
      <c r="J424" s="484"/>
      <c r="K424" s="1475">
        <v>0</v>
      </c>
      <c r="L424" s="1378">
        <f>I424+J424+K424</f>
        <v>36700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8" t="s">
        <v>683</v>
      </c>
      <c r="D425" s="175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8" t="s">
        <v>926</v>
      </c>
      <c r="D426" s="175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36700</v>
      </c>
      <c r="J429" s="514">
        <f t="shared" si="97"/>
        <v>0</v>
      </c>
      <c r="K429" s="515">
        <f t="shared" si="97"/>
        <v>0</v>
      </c>
      <c r="L429" s="512">
        <f t="shared" si="97"/>
        <v>36700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КСФ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4" t="str">
        <f>$B$12</f>
        <v>Крушари</v>
      </c>
      <c r="C438" s="1785"/>
      <c r="D438" s="1786"/>
      <c r="E438" s="410" t="s">
        <v>890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5" t="s">
        <v>2056</v>
      </c>
      <c r="F442" s="1826"/>
      <c r="G442" s="1826"/>
      <c r="H442" s="1827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-18252</v>
      </c>
      <c r="J445" s="547">
        <f t="shared" si="99"/>
        <v>0</v>
      </c>
      <c r="K445" s="548">
        <f t="shared" si="99"/>
        <v>0</v>
      </c>
      <c r="L445" s="549">
        <f t="shared" si="99"/>
        <v>-18252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18252</v>
      </c>
      <c r="J446" s="554">
        <f t="shared" si="100"/>
        <v>0</v>
      </c>
      <c r="K446" s="555">
        <f t="shared" si="100"/>
        <v>0</v>
      </c>
      <c r="L446" s="556">
        <f>+L597</f>
        <v>18252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КСФ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4" t="str">
        <f>$B$12</f>
        <v>Крушари</v>
      </c>
      <c r="C454" s="1785"/>
      <c r="D454" s="1786"/>
      <c r="E454" s="410" t="s">
        <v>890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8" t="s">
        <v>2058</v>
      </c>
      <c r="F458" s="1829"/>
      <c r="G458" s="1829"/>
      <c r="H458" s="1830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3" t="s">
        <v>768</v>
      </c>
      <c r="D461" s="177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8" t="s">
        <v>771</v>
      </c>
      <c r="D465" s="176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8" t="s">
        <v>1997</v>
      </c>
      <c r="D468" s="176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3" t="s">
        <v>774</v>
      </c>
      <c r="D471" s="177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9" t="s">
        <v>781</v>
      </c>
      <c r="D478" s="177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1" t="s">
        <v>930</v>
      </c>
      <c r="D481" s="177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6" t="s">
        <v>935</v>
      </c>
      <c r="D497" s="177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6" t="s">
        <v>24</v>
      </c>
      <c r="D502" s="177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5" t="s">
        <v>936</v>
      </c>
      <c r="D503" s="177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1" t="s">
        <v>33</v>
      </c>
      <c r="D512" s="177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1" t="s">
        <v>37</v>
      </c>
      <c r="D516" s="177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1" t="s">
        <v>937</v>
      </c>
      <c r="D521" s="177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6" t="s">
        <v>938</v>
      </c>
      <c r="D524" s="176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9" t="s">
        <v>313</v>
      </c>
      <c r="D531" s="178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1" t="s">
        <v>940</v>
      </c>
      <c r="D535" s="177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6" t="s">
        <v>941</v>
      </c>
      <c r="D536" s="177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8" t="s">
        <v>942</v>
      </c>
      <c r="D541" s="176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1" t="s">
        <v>943</v>
      </c>
      <c r="D544" s="177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8" t="s">
        <v>952</v>
      </c>
      <c r="D566" s="177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18252</v>
      </c>
      <c r="J566" s="580">
        <f t="shared" si="128"/>
        <v>0</v>
      </c>
      <c r="K566" s="581">
        <f t="shared" si="128"/>
        <v>0</v>
      </c>
      <c r="L566" s="578">
        <f t="shared" si="128"/>
        <v>18252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>
        <v>40275</v>
      </c>
      <c r="J567" s="153"/>
      <c r="K567" s="584">
        <v>0</v>
      </c>
      <c r="L567" s="1379">
        <f t="shared" si="116"/>
        <v>40275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>
        <v>-22023</v>
      </c>
      <c r="J573" s="153"/>
      <c r="K573" s="1623">
        <v>0</v>
      </c>
      <c r="L573" s="1393">
        <f t="shared" si="129"/>
        <v>-22023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8" t="s">
        <v>957</v>
      </c>
      <c r="D586" s="176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8" t="s">
        <v>833</v>
      </c>
      <c r="D591" s="176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18252</v>
      </c>
      <c r="J597" s="664">
        <f t="shared" si="133"/>
        <v>0</v>
      </c>
      <c r="K597" s="666">
        <f t="shared" si="133"/>
        <v>0</v>
      </c>
      <c r="L597" s="662">
        <f t="shared" si="133"/>
        <v>18252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0"/>
      <c r="H600" s="1761"/>
      <c r="I600" s="1761"/>
      <c r="J600" s="176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8" t="s">
        <v>877</v>
      </c>
      <c r="H601" s="1748"/>
      <c r="I601" s="1748"/>
      <c r="J601" s="174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3"/>
      <c r="H603" s="1764"/>
      <c r="I603" s="1764"/>
      <c r="J603" s="1765"/>
      <c r="K603" s="103"/>
      <c r="L603" s="228"/>
      <c r="M603" s="7">
        <v>1</v>
      </c>
      <c r="N603" s="518"/>
    </row>
    <row r="604" spans="1:14" ht="21.75" customHeight="1">
      <c r="A604" s="23"/>
      <c r="B604" s="1746" t="s">
        <v>880</v>
      </c>
      <c r="C604" s="1747"/>
      <c r="D604" s="672" t="s">
        <v>881</v>
      </c>
      <c r="E604" s="673"/>
      <c r="F604" s="674"/>
      <c r="G604" s="1748" t="s">
        <v>877</v>
      </c>
      <c r="H604" s="1748"/>
      <c r="I604" s="1748"/>
      <c r="J604" s="1748"/>
      <c r="K604" s="103"/>
      <c r="L604" s="228"/>
      <c r="M604" s="7">
        <v>1</v>
      </c>
      <c r="N604" s="518"/>
    </row>
    <row r="605" spans="1:14" ht="24.75" customHeight="1">
      <c r="A605" s="36"/>
      <c r="B605" s="1749"/>
      <c r="C605" s="1750"/>
      <c r="D605" s="675" t="s">
        <v>882</v>
      </c>
      <c r="E605" s="676"/>
      <c r="F605" s="677"/>
      <c r="G605" s="678" t="s">
        <v>883</v>
      </c>
      <c r="H605" s="1751"/>
      <c r="I605" s="1752"/>
      <c r="J605" s="175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9" t="str">
        <f>$B$7</f>
        <v>ОТЧЕТНИ ДАННИ ПО ЕБК ЗА СМЕТКИТЕ ЗА СРЕДСТВАТА ОТ ЕВРОПЕЙСКИЯ СЪЮЗ - КСФ</v>
      </c>
      <c r="C613" s="1790"/>
      <c r="D613" s="179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43466</v>
      </c>
      <c r="F615" s="226">
        <f>$F$9</f>
        <v>43555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0" t="str">
        <f>$B$12</f>
        <v>Крушари</v>
      </c>
      <c r="C618" s="1841"/>
      <c r="D618" s="1842"/>
      <c r="E618" s="410" t="s">
        <v>890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825" t="s">
        <v>2047</v>
      </c>
      <c r="F622" s="1826"/>
      <c r="G622" s="1826"/>
      <c r="H622" s="1827"/>
      <c r="I622" s="1834" t="s">
        <v>2048</v>
      </c>
      <c r="J622" s="1835"/>
      <c r="K622" s="1835"/>
      <c r="L622" s="183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98301</v>
      </c>
      <c r="D625" s="1452" t="s">
        <v>653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5533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5533</v>
      </c>
      <c r="D627" s="1452" t="s">
        <v>565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4" t="s">
        <v>744</v>
      </c>
      <c r="D629" s="181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0" t="s">
        <v>747</v>
      </c>
      <c r="D632" s="181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1659</v>
      </c>
      <c r="J632" s="275">
        <f t="shared" si="136"/>
        <v>0</v>
      </c>
      <c r="K632" s="276">
        <f t="shared" si="136"/>
        <v>0</v>
      </c>
      <c r="L632" s="273">
        <f t="shared" si="136"/>
        <v>1659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>
        <v>1659</v>
      </c>
      <c r="J633" s="153"/>
      <c r="K633" s="1418"/>
      <c r="L633" s="281">
        <f>I633+J633+K633</f>
        <v>1659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2" t="s">
        <v>194</v>
      </c>
      <c r="D638" s="181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319</v>
      </c>
      <c r="J638" s="275">
        <f t="shared" si="137"/>
        <v>0</v>
      </c>
      <c r="K638" s="276">
        <f t="shared" si="137"/>
        <v>0</v>
      </c>
      <c r="L638" s="273">
        <f t="shared" si="137"/>
        <v>319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>
        <v>193</v>
      </c>
      <c r="J639" s="153"/>
      <c r="K639" s="1418"/>
      <c r="L639" s="281">
        <f aca="true" t="shared" si="139" ref="L639:L646">I639+J639+K639</f>
        <v>193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>
        <v>80</v>
      </c>
      <c r="J642" s="159"/>
      <c r="K642" s="1420"/>
      <c r="L642" s="295">
        <f t="shared" si="139"/>
        <v>80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46</v>
      </c>
      <c r="J643" s="159"/>
      <c r="K643" s="1420"/>
      <c r="L643" s="295">
        <f t="shared" si="139"/>
        <v>46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8" t="s">
        <v>199</v>
      </c>
      <c r="D646" s="180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0" t="s">
        <v>200</v>
      </c>
      <c r="D647" s="181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4" t="s">
        <v>272</v>
      </c>
      <c r="D665" s="1805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4" t="s">
        <v>722</v>
      </c>
      <c r="D669" s="1805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4" t="s">
        <v>219</v>
      </c>
      <c r="D675" s="1805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4" t="s">
        <v>221</v>
      </c>
      <c r="D678" s="1805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6" t="s">
        <v>222</v>
      </c>
      <c r="D679" s="180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6" t="s">
        <v>223</v>
      </c>
      <c r="D680" s="180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6" t="s">
        <v>1661</v>
      </c>
      <c r="D681" s="180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4" t="s">
        <v>224</v>
      </c>
      <c r="D682" s="1805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2045</v>
      </c>
      <c r="D691" s="166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4" t="s">
        <v>234</v>
      </c>
      <c r="D697" s="1805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4" t="s">
        <v>235</v>
      </c>
      <c r="D698" s="1805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4" t="s">
        <v>236</v>
      </c>
      <c r="D699" s="1805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4" t="s">
        <v>237</v>
      </c>
      <c r="D700" s="1805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4" t="s">
        <v>1662</v>
      </c>
      <c r="D707" s="1805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4" t="s">
        <v>1659</v>
      </c>
      <c r="D711" s="1805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4" t="s">
        <v>1660</v>
      </c>
      <c r="D712" s="1805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6" t="s">
        <v>247</v>
      </c>
      <c r="D713" s="180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4" t="s">
        <v>273</v>
      </c>
      <c r="D714" s="1805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2" t="s">
        <v>248</v>
      </c>
      <c r="D717" s="1803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2" t="s">
        <v>249</v>
      </c>
      <c r="D718" s="180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2" t="s">
        <v>625</v>
      </c>
      <c r="D726" s="180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2" t="s">
        <v>685</v>
      </c>
      <c r="D729" s="1803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4" t="s">
        <v>686</v>
      </c>
      <c r="D730" s="1805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7" t="s">
        <v>915</v>
      </c>
      <c r="D735" s="1798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9" t="s">
        <v>694</v>
      </c>
      <c r="D739" s="1800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9" t="s">
        <v>694</v>
      </c>
      <c r="D740" s="1800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1978</v>
      </c>
      <c r="J744" s="397">
        <f t="shared" si="167"/>
        <v>0</v>
      </c>
      <c r="K744" s="398">
        <f t="shared" si="167"/>
        <v>0</v>
      </c>
      <c r="L744" s="395">
        <f t="shared" si="167"/>
        <v>1978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9" t="str">
        <f>$B$7</f>
        <v>ОТЧЕТНИ ДАННИ ПО ЕБК ЗА СМЕТКИТЕ ЗА СРЕДСТВАТА ОТ ЕВРОПЕЙСКИЯ СЪЮЗ - КСФ</v>
      </c>
      <c r="C750" s="1790"/>
      <c r="D750" s="1790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1">
        <f>$B$9</f>
        <v>0</v>
      </c>
      <c r="C752" s="1782"/>
      <c r="D752" s="1783"/>
      <c r="E752" s="115">
        <f>$E$9</f>
        <v>43466</v>
      </c>
      <c r="F752" s="226">
        <f>$F$9</f>
        <v>43555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0" t="str">
        <f>$B$12</f>
        <v>Крушари</v>
      </c>
      <c r="C755" s="1841"/>
      <c r="D755" s="1842"/>
      <c r="E755" s="410" t="s">
        <v>890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825" t="s">
        <v>2047</v>
      </c>
      <c r="F759" s="1826"/>
      <c r="G759" s="1826"/>
      <c r="H759" s="1827"/>
      <c r="I759" s="1834" t="s">
        <v>2048</v>
      </c>
      <c r="J759" s="1835"/>
      <c r="K759" s="1835"/>
      <c r="L759" s="1836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98301</v>
      </c>
      <c r="D762" s="1452" t="s">
        <v>653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5532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5532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4" t="s">
        <v>744</v>
      </c>
      <c r="D766" s="181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0" t="s">
        <v>747</v>
      </c>
      <c r="D769" s="181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27075</v>
      </c>
      <c r="J769" s="275">
        <f t="shared" si="170"/>
        <v>0</v>
      </c>
      <c r="K769" s="276">
        <f t="shared" si="170"/>
        <v>0</v>
      </c>
      <c r="L769" s="273">
        <f t="shared" si="170"/>
        <v>27075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>
        <v>27075</v>
      </c>
      <c r="J770" s="153"/>
      <c r="K770" s="1418"/>
      <c r="L770" s="281">
        <f>I770+J770+K770</f>
        <v>27075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2" t="s">
        <v>194</v>
      </c>
      <c r="D775" s="1813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5237</v>
      </c>
      <c r="J775" s="275">
        <f t="shared" si="171"/>
        <v>0</v>
      </c>
      <c r="K775" s="276">
        <f t="shared" si="171"/>
        <v>0</v>
      </c>
      <c r="L775" s="273">
        <f t="shared" si="171"/>
        <v>5237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>
        <v>3388</v>
      </c>
      <c r="J776" s="153"/>
      <c r="K776" s="1418"/>
      <c r="L776" s="281">
        <f aca="true" t="shared" si="173" ref="L776:L783">I776+J776+K776</f>
        <v>3388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>
        <v>1316</v>
      </c>
      <c r="J779" s="159"/>
      <c r="K779" s="1420"/>
      <c r="L779" s="295">
        <f t="shared" si="173"/>
        <v>1316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>
        <v>533</v>
      </c>
      <c r="J780" s="159"/>
      <c r="K780" s="1420"/>
      <c r="L780" s="295">
        <f t="shared" si="173"/>
        <v>533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08" t="s">
        <v>199</v>
      </c>
      <c r="D783" s="180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0" t="s">
        <v>200</v>
      </c>
      <c r="D784" s="181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4" t="s">
        <v>272</v>
      </c>
      <c r="D802" s="1805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4" t="s">
        <v>722</v>
      </c>
      <c r="D806" s="1805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4" t="s">
        <v>219</v>
      </c>
      <c r="D812" s="1805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4" t="s">
        <v>221</v>
      </c>
      <c r="D815" s="1805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6" t="s">
        <v>222</v>
      </c>
      <c r="D816" s="180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6" t="s">
        <v>223</v>
      </c>
      <c r="D817" s="180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6" t="s">
        <v>1661</v>
      </c>
      <c r="D818" s="180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4" t="s">
        <v>224</v>
      </c>
      <c r="D819" s="1805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2045</v>
      </c>
      <c r="D828" s="1665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4" t="s">
        <v>234</v>
      </c>
      <c r="D834" s="1805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4" t="s">
        <v>235</v>
      </c>
      <c r="D835" s="1805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4" t="s">
        <v>236</v>
      </c>
      <c r="D836" s="1805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4" t="s">
        <v>237</v>
      </c>
      <c r="D837" s="1805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4" t="s">
        <v>1662</v>
      </c>
      <c r="D844" s="1805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4" t="s">
        <v>1659</v>
      </c>
      <c r="D848" s="1805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4" t="s">
        <v>1660</v>
      </c>
      <c r="D849" s="1805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6" t="s">
        <v>247</v>
      </c>
      <c r="D850" s="180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4" t="s">
        <v>273</v>
      </c>
      <c r="D851" s="1805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2" t="s">
        <v>248</v>
      </c>
      <c r="D854" s="1803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2" t="s">
        <v>249</v>
      </c>
      <c r="D855" s="1803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2" t="s">
        <v>625</v>
      </c>
      <c r="D863" s="180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2" t="s">
        <v>685</v>
      </c>
      <c r="D866" s="1803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4" t="s">
        <v>686</v>
      </c>
      <c r="D867" s="1805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7" t="s">
        <v>915</v>
      </c>
      <c r="D872" s="1798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9" t="s">
        <v>694</v>
      </c>
      <c r="D876" s="1800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9" t="s">
        <v>694</v>
      </c>
      <c r="D877" s="1800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32312</v>
      </c>
      <c r="J881" s="397">
        <f t="shared" si="201"/>
        <v>0</v>
      </c>
      <c r="K881" s="398">
        <f t="shared" si="201"/>
        <v>0</v>
      </c>
      <c r="L881" s="395">
        <f t="shared" si="201"/>
        <v>32312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89" t="str">
        <f>$B$7</f>
        <v>ОТЧЕТНИ ДАННИ ПО ЕБК ЗА СМЕТКИТЕ ЗА СРЕДСТВАТА ОТ ЕВРОПЕЙСКИЯ СЪЮЗ - КСФ</v>
      </c>
      <c r="C887" s="1790"/>
      <c r="D887" s="1790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835</v>
      </c>
      <c r="G888" s="237"/>
      <c r="H888" s="1362" t="s">
        <v>1252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1">
        <f>$B$9</f>
        <v>0</v>
      </c>
      <c r="C889" s="1782"/>
      <c r="D889" s="1783"/>
      <c r="E889" s="115">
        <f>$E$9</f>
        <v>43466</v>
      </c>
      <c r="F889" s="226">
        <f>$F$9</f>
        <v>43555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0" t="str">
        <f>$B$12</f>
        <v>Крушари</v>
      </c>
      <c r="C892" s="1841"/>
      <c r="D892" s="1842"/>
      <c r="E892" s="410" t="s">
        <v>890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891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712</v>
      </c>
      <c r="E896" s="1825" t="s">
        <v>2047</v>
      </c>
      <c r="F896" s="1826"/>
      <c r="G896" s="1826"/>
      <c r="H896" s="1827"/>
      <c r="I896" s="1834" t="s">
        <v>2048</v>
      </c>
      <c r="J896" s="1835"/>
      <c r="K896" s="1835"/>
      <c r="L896" s="1836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713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743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653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792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583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714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4" t="s">
        <v>744</v>
      </c>
      <c r="D903" s="1815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2126</v>
      </c>
      <c r="J903" s="275">
        <f t="shared" si="202"/>
        <v>0</v>
      </c>
      <c r="K903" s="276">
        <f t="shared" si="202"/>
        <v>0</v>
      </c>
      <c r="L903" s="273">
        <f t="shared" si="202"/>
        <v>2126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745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746</v>
      </c>
      <c r="E905" s="287">
        <f>F905+G905+H905</f>
        <v>0</v>
      </c>
      <c r="F905" s="173"/>
      <c r="G905" s="174"/>
      <c r="H905" s="1421"/>
      <c r="I905" s="173">
        <v>2126</v>
      </c>
      <c r="J905" s="174"/>
      <c r="K905" s="1421"/>
      <c r="L905" s="287">
        <f>I905+J905+K905</f>
        <v>2126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810" t="s">
        <v>747</v>
      </c>
      <c r="D906" s="181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33801</v>
      </c>
      <c r="J906" s="275">
        <f t="shared" si="204"/>
        <v>0</v>
      </c>
      <c r="K906" s="276">
        <f t="shared" si="204"/>
        <v>0</v>
      </c>
      <c r="L906" s="273">
        <f t="shared" si="204"/>
        <v>33801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748</v>
      </c>
      <c r="E907" s="281">
        <f>F907+G907+H907</f>
        <v>0</v>
      </c>
      <c r="F907" s="152"/>
      <c r="G907" s="153"/>
      <c r="H907" s="1418"/>
      <c r="I907" s="152">
        <v>27965</v>
      </c>
      <c r="J907" s="153"/>
      <c r="K907" s="1418"/>
      <c r="L907" s="281">
        <f>I907+J907+K907</f>
        <v>27965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749</v>
      </c>
      <c r="E908" s="295">
        <f>F908+G908+H908</f>
        <v>0</v>
      </c>
      <c r="F908" s="158"/>
      <c r="G908" s="159"/>
      <c r="H908" s="1420"/>
      <c r="I908" s="158">
        <v>5836</v>
      </c>
      <c r="J908" s="159"/>
      <c r="K908" s="1420"/>
      <c r="L908" s="295">
        <f>I908+J908+K908</f>
        <v>5836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2" t="s">
        <v>194</v>
      </c>
      <c r="D912" s="1813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6585</v>
      </c>
      <c r="J912" s="275">
        <f t="shared" si="205"/>
        <v>0</v>
      </c>
      <c r="K912" s="276">
        <f t="shared" si="205"/>
        <v>0</v>
      </c>
      <c r="L912" s="273">
        <f t="shared" si="205"/>
        <v>6585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8"/>
      <c r="I913" s="152">
        <v>3966</v>
      </c>
      <c r="J913" s="153"/>
      <c r="K913" s="1418"/>
      <c r="L913" s="281">
        <f aca="true" t="shared" si="207" ref="L913:L920">I913+J913+K913</f>
        <v>3966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910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871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20"/>
      <c r="I916" s="158">
        <v>1666</v>
      </c>
      <c r="J916" s="159"/>
      <c r="K916" s="1420"/>
      <c r="L916" s="295">
        <f t="shared" si="207"/>
        <v>1666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20"/>
      <c r="I917" s="158">
        <v>953</v>
      </c>
      <c r="J917" s="159"/>
      <c r="K917" s="1420"/>
      <c r="L917" s="295">
        <f t="shared" si="207"/>
        <v>953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873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08" t="s">
        <v>199</v>
      </c>
      <c r="D920" s="1809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0" t="s">
        <v>200</v>
      </c>
      <c r="D921" s="181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10900</v>
      </c>
      <c r="J921" s="275">
        <f t="shared" si="208"/>
        <v>0</v>
      </c>
      <c r="K921" s="276">
        <f t="shared" si="208"/>
        <v>0</v>
      </c>
      <c r="L921" s="310">
        <f t="shared" si="208"/>
        <v>10900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8"/>
      <c r="I922" s="152">
        <v>8146</v>
      </c>
      <c r="J922" s="153"/>
      <c r="K922" s="1418"/>
      <c r="L922" s="281">
        <f aca="true" t="shared" si="210" ref="L922:L938">I922+J922+K922</f>
        <v>8146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20"/>
      <c r="I924" s="158">
        <v>660</v>
      </c>
      <c r="J924" s="159"/>
      <c r="K924" s="1420"/>
      <c r="L924" s="295">
        <f t="shared" si="210"/>
        <v>660</v>
      </c>
      <c r="M924" s="12">
        <f t="shared" si="203"/>
        <v>1</v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20"/>
      <c r="I926" s="158">
        <v>1791</v>
      </c>
      <c r="J926" s="159"/>
      <c r="K926" s="1420"/>
      <c r="L926" s="295">
        <f t="shared" si="210"/>
        <v>1791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9"/>
      <c r="I927" s="164">
        <v>66</v>
      </c>
      <c r="J927" s="165"/>
      <c r="K927" s="1419"/>
      <c r="L927" s="314">
        <f t="shared" si="210"/>
        <v>66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0</v>
      </c>
      <c r="F928" s="454"/>
      <c r="G928" s="455"/>
      <c r="H928" s="1428"/>
      <c r="I928" s="454">
        <v>237</v>
      </c>
      <c r="J928" s="455"/>
      <c r="K928" s="1428"/>
      <c r="L928" s="320">
        <f t="shared" si="210"/>
        <v>237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874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801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911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4" t="s">
        <v>272</v>
      </c>
      <c r="D939" s="1805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912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913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914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4" t="s">
        <v>722</v>
      </c>
      <c r="D943" s="1805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4" t="s">
        <v>219</v>
      </c>
      <c r="D949" s="1805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4" t="s">
        <v>221</v>
      </c>
      <c r="D952" s="1805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6" t="s">
        <v>222</v>
      </c>
      <c r="D953" s="180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6" t="s">
        <v>223</v>
      </c>
      <c r="D954" s="180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6" t="s">
        <v>1661</v>
      </c>
      <c r="D955" s="180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4" t="s">
        <v>224</v>
      </c>
      <c r="D956" s="1805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1995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2014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2045</v>
      </c>
      <c r="D965" s="1665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715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1658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4" t="s">
        <v>234</v>
      </c>
      <c r="D971" s="1805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4" t="s">
        <v>235</v>
      </c>
      <c r="D972" s="1805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4" t="s">
        <v>236</v>
      </c>
      <c r="D973" s="1805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4" t="s">
        <v>237</v>
      </c>
      <c r="D974" s="1805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4" t="s">
        <v>1662</v>
      </c>
      <c r="D981" s="1805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4" t="s">
        <v>1659</v>
      </c>
      <c r="D985" s="1805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4" t="s">
        <v>1660</v>
      </c>
      <c r="D986" s="1805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6" t="s">
        <v>247</v>
      </c>
      <c r="D987" s="180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4" t="s">
        <v>273</v>
      </c>
      <c r="D988" s="1805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2" t="s">
        <v>248</v>
      </c>
      <c r="D991" s="1803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2" t="s">
        <v>249</v>
      </c>
      <c r="D992" s="1803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802" t="s">
        <v>625</v>
      </c>
      <c r="D1000" s="1803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2" t="s">
        <v>685</v>
      </c>
      <c r="D1003" s="1803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4" t="s">
        <v>686</v>
      </c>
      <c r="D1004" s="1805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687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688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689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690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7" t="s">
        <v>915</v>
      </c>
      <c r="D1009" s="1798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691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692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693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99" t="s">
        <v>694</v>
      </c>
      <c r="D1013" s="1800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99" t="s">
        <v>694</v>
      </c>
      <c r="D1014" s="1800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53412</v>
      </c>
      <c r="J1018" s="397">
        <f t="shared" si="235"/>
        <v>0</v>
      </c>
      <c r="K1018" s="398">
        <f t="shared" si="235"/>
        <v>0</v>
      </c>
      <c r="L1018" s="395">
        <f t="shared" si="235"/>
        <v>53412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9" dxfId="162" operator="notEqual" stopIfTrue="1">
      <formula>0</formula>
    </cfRule>
  </conditionalFormatting>
  <conditionalFormatting sqref="D598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79">
    <cfRule type="cellIs" priority="116" dxfId="178" operator="equal" stopIfTrue="1">
      <formula>0</formula>
    </cfRule>
  </conditionalFormatting>
  <conditionalFormatting sqref="E181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1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53">
    <cfRule type="cellIs" priority="105" dxfId="178" operator="equal" stopIfTrue="1">
      <formula>0</formula>
    </cfRule>
  </conditionalFormatting>
  <conditionalFormatting sqref="E355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5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38">
    <cfRule type="cellIs" priority="94" dxfId="178" operator="equal" stopIfTrue="1">
      <formula>0</formula>
    </cfRule>
  </conditionalFormatting>
  <conditionalFormatting sqref="E440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40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7">
    <cfRule type="cellIs" priority="83" dxfId="179" operator="notEqual" stopIfTrue="1">
      <formula>0</formula>
    </cfRule>
  </conditionalFormatting>
  <conditionalFormatting sqref="F447">
    <cfRule type="cellIs" priority="82" dxfId="179" operator="notEqual" stopIfTrue="1">
      <formula>0</formula>
    </cfRule>
  </conditionalFormatting>
  <conditionalFormatting sqref="G447">
    <cfRule type="cellIs" priority="81" dxfId="179" operator="notEqual" stopIfTrue="1">
      <formula>0</formula>
    </cfRule>
  </conditionalFormatting>
  <conditionalFormatting sqref="H447">
    <cfRule type="cellIs" priority="80" dxfId="179" operator="notEqual" stopIfTrue="1">
      <formula>0</formula>
    </cfRule>
  </conditionalFormatting>
  <conditionalFormatting sqref="I447">
    <cfRule type="cellIs" priority="79" dxfId="179" operator="notEqual" stopIfTrue="1">
      <formula>0</formula>
    </cfRule>
  </conditionalFormatting>
  <conditionalFormatting sqref="J447">
    <cfRule type="cellIs" priority="78" dxfId="179" operator="notEqual" stopIfTrue="1">
      <formula>0</formula>
    </cfRule>
  </conditionalFormatting>
  <conditionalFormatting sqref="K447">
    <cfRule type="cellIs" priority="77" dxfId="179" operator="notEqual" stopIfTrue="1">
      <formula>0</formula>
    </cfRule>
  </conditionalFormatting>
  <conditionalFormatting sqref="L447">
    <cfRule type="cellIs" priority="76" dxfId="179" operator="notEqual" stopIfTrue="1">
      <formula>0</formula>
    </cfRule>
  </conditionalFormatting>
  <conditionalFormatting sqref="E598">
    <cfRule type="cellIs" priority="75" dxfId="179" operator="notEqual" stopIfTrue="1">
      <formula>0</formula>
    </cfRule>
  </conditionalFormatting>
  <conditionalFormatting sqref="F598:G598">
    <cfRule type="cellIs" priority="74" dxfId="179" operator="notEqual" stopIfTrue="1">
      <formula>0</formula>
    </cfRule>
  </conditionalFormatting>
  <conditionalFormatting sqref="H598">
    <cfRule type="cellIs" priority="73" dxfId="179" operator="notEqual" stopIfTrue="1">
      <formula>0</formula>
    </cfRule>
  </conditionalFormatting>
  <conditionalFormatting sqref="I598">
    <cfRule type="cellIs" priority="72" dxfId="179" operator="notEqual" stopIfTrue="1">
      <formula>0</formula>
    </cfRule>
  </conditionalFormatting>
  <conditionalFormatting sqref="J598:K598">
    <cfRule type="cellIs" priority="71" dxfId="179" operator="notEqual" stopIfTrue="1">
      <formula>0</formula>
    </cfRule>
  </conditionalFormatting>
  <conditionalFormatting sqref="L598">
    <cfRule type="cellIs" priority="70" dxfId="179" operator="notEqual" stopIfTrue="1">
      <formula>0</formula>
    </cfRule>
  </conditionalFormatting>
  <conditionalFormatting sqref="F454">
    <cfRule type="cellIs" priority="68" dxfId="178" operator="equal" stopIfTrue="1">
      <formula>0</formula>
    </cfRule>
  </conditionalFormatting>
  <conditionalFormatting sqref="E456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6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70">
    <cfRule type="cellIs" priority="50" dxfId="48" operator="greaterThan" stopIfTrue="1">
      <formula>$G$25</formula>
    </cfRule>
  </conditionalFormatting>
  <conditionalFormatting sqref="J170">
    <cfRule type="cellIs" priority="49" dxfId="48" operator="greaterThan" stopIfTrue="1">
      <formula>$J$25</formula>
    </cfRule>
  </conditionalFormatting>
  <conditionalFormatting sqref="F618">
    <cfRule type="cellIs" priority="48" dxfId="178" operator="equal" stopIfTrue="1">
      <formula>0</formula>
    </cfRule>
  </conditionalFormatting>
  <conditionalFormatting sqref="E620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20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7">
    <cfRule type="cellIs" priority="37" dxfId="0" operator="notEqual" stopIfTrue="1">
      <formula>"ИЗБЕРЕТЕ ДЕЙНОСТ"</formula>
    </cfRule>
  </conditionalFormatting>
  <conditionalFormatting sqref="D744">
    <cfRule type="cellIs" priority="36" dxfId="181" operator="equal" stopIfTrue="1">
      <formula>0</formula>
    </cfRule>
  </conditionalFormatting>
  <conditionalFormatting sqref="C627">
    <cfRule type="cellIs" priority="35" dxfId="0" operator="notEqual" stopIfTrue="1">
      <formula>0</formula>
    </cfRule>
  </conditionalFormatting>
  <conditionalFormatting sqref="D625">
    <cfRule type="cellIs" priority="34" dxfId="0" operator="notEqual" stopIfTrue="1">
      <formula>"ИЗБЕРЕТЕ ДЕЙНОСТ"</formula>
    </cfRule>
  </conditionalFormatting>
  <conditionalFormatting sqref="C625">
    <cfRule type="cellIs" priority="33" dxfId="0" operator="notEqual" stopIfTrue="1">
      <formula>0</formula>
    </cfRule>
  </conditionalFormatting>
  <conditionalFormatting sqref="F755">
    <cfRule type="cellIs" priority="32" dxfId="178" operator="equal" stopIfTrue="1">
      <formula>0</formula>
    </cfRule>
  </conditionalFormatting>
  <conditionalFormatting sqref="E757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7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4">
    <cfRule type="cellIs" priority="21" dxfId="0" operator="notEqual" stopIfTrue="1">
      <formula>"ИЗБЕРЕТЕ ДЕЙНОСТ"</formula>
    </cfRule>
  </conditionalFormatting>
  <conditionalFormatting sqref="D881">
    <cfRule type="cellIs" priority="20" dxfId="181" operator="equal" stopIfTrue="1">
      <formula>0</formula>
    </cfRule>
  </conditionalFormatting>
  <conditionalFormatting sqref="C764">
    <cfRule type="cellIs" priority="19" dxfId="0" operator="notEqual" stopIfTrue="1">
      <formula>0</formula>
    </cfRule>
  </conditionalFormatting>
  <conditionalFormatting sqref="D762">
    <cfRule type="cellIs" priority="18" dxfId="0" operator="notEqual" stopIfTrue="1">
      <formula>"ИЗБЕРЕТЕ ДЕЙНОСТ"</formula>
    </cfRule>
  </conditionalFormatting>
  <conditionalFormatting sqref="C762">
    <cfRule type="cellIs" priority="17" dxfId="0" operator="notEqual" stopIfTrue="1">
      <formula>0</formula>
    </cfRule>
  </conditionalFormatting>
  <conditionalFormatting sqref="F892">
    <cfRule type="cellIs" priority="16" dxfId="178" operator="equal" stopIfTrue="1">
      <formula>0</formula>
    </cfRule>
  </conditionalFormatting>
  <conditionalFormatting sqref="E894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4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901">
    <cfRule type="cellIs" priority="5" dxfId="0" operator="notEqual" stopIfTrue="1">
      <formula>"ИЗБЕРЕТЕ ДЕЙНОСТ"</formula>
    </cfRule>
  </conditionalFormatting>
  <conditionalFormatting sqref="D1018">
    <cfRule type="cellIs" priority="4" dxfId="181" operator="equal" stopIfTrue="1">
      <formula>0</formula>
    </cfRule>
  </conditionalFormatting>
  <conditionalFormatting sqref="C901">
    <cfRule type="cellIs" priority="3" dxfId="0" operator="notEqual" stopIfTrue="1">
      <formula>0</formula>
    </cfRule>
  </conditionalFormatting>
  <conditionalFormatting sqref="D899">
    <cfRule type="cellIs" priority="2" dxfId="0" operator="notEqual" stopIfTrue="1">
      <formula>"ИЗБЕРЕТЕ ДЕЙНОСТ"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0:K401 H170:I170 E170:F170 K170:L170 K23:K27 I85:I88 K85:K89 F85:F88 H517:H520 F520:G520 I520:J520 F525:G525 I525:J525 F95:F101 I376:J376 G377 J377 F378 I378 F476:G476 I476:J476 F562:G563 F392:K395 F528:G528 I528:J528 F530:G530 H389:H390 F407:K408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I390:J390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 F389:G390 I389:J389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2064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2065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1645</v>
      </c>
    </row>
    <row r="715" spans="1:3" ht="14.25">
      <c r="A715" s="1584"/>
      <c r="B715" s="1585">
        <v>43524</v>
      </c>
      <c r="C715" s="1584" t="s">
        <v>1646</v>
      </c>
    </row>
    <row r="716" spans="1:3" ht="14.25">
      <c r="A716" s="1584"/>
      <c r="B716" s="1585">
        <v>43555</v>
      </c>
      <c r="C716" s="1584" t="s">
        <v>1647</v>
      </c>
    </row>
    <row r="717" spans="1:3" ht="14.25">
      <c r="A717" s="1584"/>
      <c r="B717" s="1585">
        <v>43585</v>
      </c>
      <c r="C717" s="1584" t="s">
        <v>1648</v>
      </c>
    </row>
    <row r="718" spans="1:3" ht="14.25">
      <c r="A718" s="1584"/>
      <c r="B718" s="1585">
        <v>43616</v>
      </c>
      <c r="C718" s="1584" t="s">
        <v>1649</v>
      </c>
    </row>
    <row r="719" spans="1:3" ht="14.25">
      <c r="A719" s="1584"/>
      <c r="B719" s="1585">
        <v>43646</v>
      </c>
      <c r="C719" s="1584" t="s">
        <v>1650</v>
      </c>
    </row>
    <row r="720" spans="1:3" ht="14.25">
      <c r="A720" s="1584"/>
      <c r="B720" s="1585">
        <v>43677</v>
      </c>
      <c r="C720" s="1584" t="s">
        <v>1651</v>
      </c>
    </row>
    <row r="721" spans="1:3" ht="14.25">
      <c r="A721" s="1584"/>
      <c r="B721" s="1585">
        <v>43708</v>
      </c>
      <c r="C721" s="1584" t="s">
        <v>1652</v>
      </c>
    </row>
    <row r="722" spans="1:3" ht="14.25">
      <c r="A722" s="1584"/>
      <c r="B722" s="1585">
        <v>43738</v>
      </c>
      <c r="C722" s="1584" t="s">
        <v>1653</v>
      </c>
    </row>
    <row r="723" spans="1:3" ht="14.25">
      <c r="A723" s="1584"/>
      <c r="B723" s="1585">
        <v>43769</v>
      </c>
      <c r="C723" s="1584" t="s">
        <v>1654</v>
      </c>
    </row>
    <row r="724" spans="1:3" ht="14.25">
      <c r="A724" s="1584"/>
      <c r="B724" s="1585">
        <v>43799</v>
      </c>
      <c r="C724" s="1584" t="s">
        <v>1655</v>
      </c>
    </row>
    <row r="725" spans="1:3" ht="14.25">
      <c r="A725" s="1584"/>
      <c r="B725" s="1585">
        <v>43830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2072</v>
      </c>
      <c r="I2" s="61"/>
    </row>
    <row r="3" spans="1:9" ht="12.75">
      <c r="A3" s="61" t="s">
        <v>709</v>
      </c>
      <c r="B3" s="61" t="s">
        <v>2070</v>
      </c>
      <c r="I3" s="61"/>
    </row>
    <row r="4" spans="1:9" ht="15.75">
      <c r="A4" s="61" t="s">
        <v>710</v>
      </c>
      <c r="B4" s="61" t="s">
        <v>2046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5" t="s">
        <v>2047</v>
      </c>
      <c r="M23" s="1826"/>
      <c r="N23" s="1826"/>
      <c r="O23" s="1827"/>
      <c r="P23" s="1834" t="s">
        <v>2048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744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747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194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199</v>
      </c>
      <c r="K47" s="180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200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272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722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219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221</v>
      </c>
      <c r="K79" s="180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222</v>
      </c>
      <c r="K80" s="180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223</v>
      </c>
      <c r="K81" s="180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1661</v>
      </c>
      <c r="K82" s="180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224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234</v>
      </c>
      <c r="K98" s="180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235</v>
      </c>
      <c r="K99" s="180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236</v>
      </c>
      <c r="K100" s="180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237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1662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1659</v>
      </c>
      <c r="K112" s="180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1660</v>
      </c>
      <c r="K113" s="180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247</v>
      </c>
      <c r="K114" s="180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273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248</v>
      </c>
      <c r="K118" s="180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249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625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685</v>
      </c>
      <c r="K130" s="180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686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915</v>
      </c>
      <c r="K136" s="179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9" t="s">
        <v>694</v>
      </c>
      <c r="K140" s="180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694</v>
      </c>
      <c r="K141" s="180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78" operator="equal" stopIfTrue="1">
      <formula>0</formula>
    </cfRule>
  </conditionalFormatting>
  <conditionalFormatting sqref="L21">
    <cfRule type="cellIs" priority="20" dxfId="168" operator="equal" stopIfTrue="1">
      <formula>98</formula>
    </cfRule>
    <cfRule type="cellIs" priority="21" dxfId="169" operator="equal" stopIfTrue="1">
      <formula>96</formula>
    </cfRule>
    <cfRule type="cellIs" priority="22" dxfId="170" operator="equal" stopIfTrue="1">
      <formula>42</formula>
    </cfRule>
    <cfRule type="cellIs" priority="23" dxfId="171" operator="equal" stopIfTrue="1">
      <formula>97</formula>
    </cfRule>
    <cfRule type="cellIs" priority="24" dxfId="172" operator="equal" stopIfTrue="1">
      <formula>33</formula>
    </cfRule>
  </conditionalFormatting>
  <conditionalFormatting sqref="M21">
    <cfRule type="cellIs" priority="15" dxfId="172" operator="equal" stopIfTrue="1">
      <formula>"ЧУЖДИ СРЕДСТВА"</formula>
    </cfRule>
    <cfRule type="cellIs" priority="16" dxfId="171" operator="equal" stopIfTrue="1">
      <formula>"СЕС - ДМП"</formula>
    </cfRule>
    <cfRule type="cellIs" priority="17" dxfId="170" operator="equal" stopIfTrue="1">
      <formula>"СЕС - РА"</formula>
    </cfRule>
    <cfRule type="cellIs" priority="18" dxfId="169" operator="equal" stopIfTrue="1">
      <formula>"СЕС - ДЕС"</formula>
    </cfRule>
    <cfRule type="cellIs" priority="19" dxfId="168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81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2019-04-08T07:50:35Z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