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  <sheet name="Лист1" sheetId="6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<sst xmlns="http://schemas.openxmlformats.org/spreadsheetml/2006/main" count="3111" uniqueCount="2062">
  <si>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</si>
  <si>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</si>
  <si>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</si>
  <si>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</si>
  <si>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</si>
  <si>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</si>
  <si>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</si>
  <si>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</si>
  <si>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</si>
  <si>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</si>
  <si>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</si>
  <si>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</si>
  <si>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</si>
  <si>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</si>
  <si>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</si>
  <si>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</si>
  <si>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</si>
  <si>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</si>
  <si>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</si>
  <si>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</si>
  <si>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</si>
  <si>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</si>
  <si>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</si>
  <si>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</si>
  <si>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</si>
  <si>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</si>
  <si>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</si>
  <si>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</si>
  <si>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</si>
  <si>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</si>
  <si>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</si>
  <si>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</si>
  <si>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</si>
  <si>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</si>
  <si>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</si>
  <si>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</si>
  <si>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</si>
  <si>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</si>
  <si>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</si>
  <si>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</si>
  <si>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</si>
  <si>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</si>
  <si>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</si>
  <si>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</si>
  <si>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</si>
  <si>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</si>
  <si>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</si>
  <si>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</si>
  <si>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</si>
  <si>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</si>
  <si>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</si>
  <si>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</si>
  <si>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</si>
  <si>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</si>
  <si>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</si>
  <si>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</si>
  <si>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</si>
  <si>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</si>
  <si>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</si>
  <si>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</si>
  <si>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</si>
  <si>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</si>
  <si>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</si>
  <si>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</si>
  <si>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</si>
  <si>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</si>
  <si>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</si>
  <si>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</si>
  <si>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</si>
  <si>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</si>
  <si>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</si>
  <si>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</si>
  <si>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</si>
  <si>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</si>
  <si>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</si>
  <si>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</si>
  <si>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</si>
  <si>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</si>
  <si>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</si>
  <si>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</si>
  <si>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</si>
  <si>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</si>
  <si>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</si>
  <si>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</si>
  <si>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</si>
  <si>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</si>
  <si>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</si>
  <si>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</si>
  <si>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</si>
  <si>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</si>
  <si>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</si>
  <si>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</si>
  <si>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</si>
  <si>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</si>
  <si>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</si>
  <si>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</si>
  <si>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</si>
  <si>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</si>
  <si>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</si>
  <si>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</si>
  <si>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</si>
  <si>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</si>
  <si>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</si>
  <si>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</si>
  <si>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</si>
  <si>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</si>
  <si>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</si>
  <si>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</si>
  <si>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</si>
  <si>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</si>
  <si>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</si>
  <si>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</si>
  <si>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</si>
  <si>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</si>
  <si>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</si>
  <si>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</si>
  <si>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</si>
  <si>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</si>
  <si>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</si>
  <si>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</si>
  <si>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</si>
  <si>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</si>
  <si>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</si>
  <si>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</si>
  <si>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</si>
  <si>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</si>
  <si>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</si>
  <si>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</si>
  <si>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</si>
  <si>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</si>
  <si>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</si>
  <si>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</si>
  <si>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</si>
  <si>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</si>
  <si>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</si>
  <si>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</si>
  <si>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</si>
  <si>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</si>
  <si>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</si>
  <si>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</si>
  <si>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</si>
  <si>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</si>
  <si>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</si>
  <si>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</si>
  <si>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</si>
  <si>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</si>
  <si>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</si>
  <si>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</si>
  <si>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</si>
  <si>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</si>
  <si>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</si>
  <si>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</si>
  <si>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</si>
  <si>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</si>
  <si>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</si>
  <si>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</si>
  <si>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</si>
  <si>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</si>
  <si>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</si>
  <si>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</si>
  <si>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</si>
  <si>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</si>
  <si>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</si>
  <si>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</si>
  <si>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</si>
  <si>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</si>
  <si>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</si>
  <si>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</si>
  <si>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</si>
  <si>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</si>
  <si>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</si>
  <si>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</si>
  <si>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</si>
  <si>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</si>
  <si>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</si>
  <si>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</si>
  <si>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</si>
  <si>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</si>
  <si>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</si>
  <si>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</si>
  <si>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</si>
  <si>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</si>
  <si>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</si>
  <si>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</si>
  <si>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</si>
  <si>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</si>
  <si>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</si>
  <si>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</si>
  <si>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</si>
  <si>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</si>
  <si>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</si>
  <si>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</si>
  <si>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</si>
  <si>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</si>
  <si>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</si>
  <si>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</si>
  <si>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</si>
  <si>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</si>
  <si>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</si>
  <si>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</si>
  <si>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</si>
  <si>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</si>
  <si>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</si>
  <si>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</si>
  <si>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</si>
  <si>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</si>
  <si>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</si>
  <si>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</si>
  <si>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</si>
  <si>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</si>
  <si>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</si>
  <si>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</si>
  <si>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</si>
  <si>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</si>
  <si>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</si>
  <si>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</si>
  <si>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</si>
  <si>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</si>
  <si>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</si>
  <si>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</si>
  <si>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</si>
  <si>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</si>
  <si>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</si>
  <si>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</si>
  <si>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</si>
  <si>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</si>
  <si>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</si>
  <si>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</si>
  <si>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</si>
  <si>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</si>
  <si>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</si>
  <si>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</si>
  <si>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</si>
  <si>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</si>
  <si>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</si>
  <si>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</si>
  <si>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</si>
  <si>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</si>
  <si>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</si>
  <si>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</si>
  <si>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</si>
  <si>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</si>
  <si>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</si>
  <si>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</si>
  <si>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</si>
  <si>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</si>
  <si>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</si>
  <si>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</si>
  <si>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</si>
  <si>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</si>
  <si>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</si>
  <si>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</si>
  <si>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</si>
  <si>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</si>
  <si>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</si>
  <si>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</si>
  <si>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</si>
  <si>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</si>
  <si>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</si>
  <si>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</si>
  <si>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</si>
  <si>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</si>
  <si>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</si>
  <si>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</si>
  <si>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</si>
  <si>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</si>
  <si>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</si>
  <si>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</si>
  <si>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</si>
  <si>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</si>
  <si>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</si>
  <si>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</si>
  <si>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</si>
  <si>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</si>
  <si>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</si>
  <si>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</si>
  <si>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</si>
  <si>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</si>
  <si>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</si>
  <si>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</si>
  <si>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</si>
  <si>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</si>
  <si>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</si>
  <si>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</si>
  <si>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</si>
  <si>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</si>
  <si>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</si>
  <si>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</si>
  <si>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</si>
  <si>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</si>
  <si>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</si>
  <si>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</si>
  <si>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</si>
  <si>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</si>
  <si>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</si>
  <si>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</si>
  <si>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</si>
  <si>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</si>
  <si>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</si>
  <si>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</si>
  <si>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</si>
  <si>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</si>
  <si>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</si>
  <si>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</si>
  <si>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</si>
  <si>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</si>
  <si>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</si>
  <si>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</si>
  <si>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</si>
  <si>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</si>
  <si>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</si>
  <si>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</si>
  <si>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</si>
  <si>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</si>
  <si>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</si>
  <si>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</si>
  <si>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</si>
  <si>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</si>
  <si>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</si>
  <si>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</si>
  <si>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</si>
  <si>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</si>
  <si>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</si>
  <si>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</si>
  <si>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</si>
  <si>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</si>
  <si>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</si>
  <si>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</si>
  <si>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</si>
  <si>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</si>
  <si>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</si>
  <si>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</si>
  <si>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</si>
  <si>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</si>
  <si>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</si>
  <si>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</si>
  <si>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</si>
  <si>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</si>
  <si>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</si>
  <si>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</si>
  <si>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</si>
  <si>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</si>
  <si>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</si>
  <si>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</si>
  <si>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</si>
  <si>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</si>
  <si>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</si>
  <si>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</si>
  <si>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</si>
  <si>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</si>
  <si>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</si>
  <si>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</si>
  <si>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</si>
  <si>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</si>
  <si>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</si>
  <si>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</si>
  <si>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</si>
  <si>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</si>
  <si>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</si>
  <si>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</si>
  <si>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</si>
  <si>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</si>
  <si>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</si>
  <si>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</si>
  <si>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</si>
  <si>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</si>
  <si>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</si>
  <si>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</si>
  <si>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</si>
  <si>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</si>
  <si>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</si>
  <si>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</si>
  <si>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</si>
  <si>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</si>
  <si>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</si>
  <si>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</si>
  <si>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</si>
  <si>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</si>
  <si>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</si>
  <si>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</si>
  <si>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</si>
  <si>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</si>
  <si>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</si>
  <si>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</si>
  <si>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</si>
  <si>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</si>
  <si>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</si>
  <si>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</si>
  <si>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</si>
  <si>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</si>
  <si>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</si>
  <si>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</si>
  <si>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</si>
  <si>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</si>
  <si>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</si>
  <si>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</si>
  <si>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</si>
  <si>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</si>
  <si>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</si>
  <si>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</si>
  <si>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</si>
  <si>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</si>
  <si>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</si>
  <si>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</si>
  <si>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</si>
  <si>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</si>
  <si>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</si>
  <si>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</si>
  <si>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</si>
  <si>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</si>
  <si>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</si>
  <si>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</si>
  <si>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</si>
  <si>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</si>
  <si>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</si>
  <si>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</si>
  <si>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</si>
  <si>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</si>
  <si>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</si>
  <si>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</si>
  <si>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</si>
  <si>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</si>
  <si>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</si>
  <si>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</si>
  <si>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</si>
  <si>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</si>
  <si>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</si>
  <si>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</si>
  <si>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</si>
  <si>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</si>
  <si>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</si>
  <si>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</si>
  <si>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</si>
  <si>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</si>
  <si>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</si>
  <si>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</si>
  <si>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</si>
  <si>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</si>
  <si>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</si>
  <si>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</si>
  <si>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</si>
  <si>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</si>
  <si>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</si>
  <si>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</si>
  <si>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</si>
  <si>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</si>
  <si>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</si>
  <si>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</si>
  <si>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</si>
  <si>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</si>
  <si>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</si>
  <si>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</si>
  <si>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</si>
  <si>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</si>
  <si>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</si>
  <si>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</si>
  <si>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</si>
  <si>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</si>
  <si>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</si>
  <si>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</si>
  <si>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</si>
  <si>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</si>
  <si>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</si>
  <si>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</si>
  <si>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</si>
  <si>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</si>
  <si>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</si>
  <si>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</si>
  <si>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</si>
  <si>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</si>
  <si>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</si>
  <si>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</si>
  <si>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</si>
  <si>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</si>
  <si>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</si>
  <si>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</si>
  <si>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</si>
  <si>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</si>
  <si>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</si>
  <si>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</si>
  <si>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</si>
  <si>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</si>
  <si>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</si>
  <si>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</si>
  <si>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</si>
  <si>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</si>
  <si>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</si>
  <si>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</si>
  <si>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</si>
  <si>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</si>
  <si>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</si>
  <si>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</si>
  <si>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</si>
  <si>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</si>
  <si>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</si>
  <si>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</si>
  <si>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</si>
  <si>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</si>
  <si>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</si>
  <si>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</si>
  <si>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</si>
  <si>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</si>
  <si>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</si>
  <si>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</si>
  <si>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</si>
  <si>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</si>
  <si>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</si>
  <si>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</si>
  <si>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</si>
  <si>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</si>
  <si>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</si>
  <si>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</si>
  <si>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</si>
  <si>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</si>
  <si>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</si>
  <si>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</si>
  <si>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</si>
  <si>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</si>
  <si>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</si>
  <si>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</si>
  <si>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</si>
  <si>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</si>
  <si>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</si>
  <si>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</si>
  <si>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</si>
  <si>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</si>
  <si>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</si>
  <si>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</si>
  <si>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</si>
  <si>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</si>
  <si>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</si>
  <si>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</si>
  <si>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</si>
  <si>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</si>
  <si>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</si>
  <si>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</si>
  <si>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</si>
  <si>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</si>
  <si>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</si>
  <si>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</si>
  <si>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</si>
  <si>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</si>
  <si>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</si>
  <si>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</si>
  <si>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</si>
  <si>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</si>
  <si>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</si>
  <si>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</si>
  <si>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</si>
  <si>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</si>
  <si>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</si>
  <si>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</si>
  <si>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</si>
  <si>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</si>
  <si>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</si>
  <si>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</si>
  <si>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</si>
  <si>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</si>
  <si>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</si>
  <si>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</si>
  <si>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</si>
  <si>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</si>
  <si>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</si>
  <si>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</si>
  <si>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</si>
  <si>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</si>
  <si>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</si>
  <si>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</si>
  <si>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</si>
  <si>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</si>
  <si>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</si>
  <si>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</si>
  <si>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</si>
  <si>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</si>
  <si>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</si>
  <si>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</si>
  <si>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</si>
  <si>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</si>
  <si>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</si>
  <si>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</si>
  <si>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</si>
  <si>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</si>
  <si>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</si>
  <si>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</si>
  <si>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</si>
  <si>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</si>
  <si>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</si>
  <si>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</si>
  <si>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</si>
  <si>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</si>
  <si>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</si>
  <si>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</si>
  <si>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</si>
  <si>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</si>
  <si>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</si>
  <si>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</si>
  <si>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</si>
  <si>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</si>
  <si>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</si>
  <si>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</si>
  <si>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</si>
  <si>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</si>
  <si>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</si>
  <si>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</si>
  <si>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</si>
  <si>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</si>
  <si>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</si>
  <si>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</si>
  <si>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</si>
  <si>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</si>
  <si>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</si>
  <si>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</si>
  <si>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</si>
  <si>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</si>
  <si>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</si>
  <si>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</si>
  <si>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</si>
  <si>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</si>
  <si>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</si>
  <si>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</si>
  <si>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</si>
  <si>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</si>
  <si>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</si>
  <si>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</si>
  <si>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</si>
  <si>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</si>
  <si>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</si>
  <si>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</si>
  <si>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</si>
  <si>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</si>
  <si>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</si>
  <si>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</si>
  <si>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</si>
  <si>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</si>
  <si>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</si>
  <si>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</si>
  <si>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</si>
  <si>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</si>
  <si>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</si>
  <si>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</si>
  <si>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</si>
  <si>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</si>
  <si>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</si>
  <si>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</si>
  <si>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</si>
  <si>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</si>
  <si>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</si>
  <si>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</si>
  <si>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</si>
  <si>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</si>
  <si>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</si>
  <si>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</si>
  <si>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</si>
  <si>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</si>
  <si>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</si>
  <si>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</si>
  <si>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</si>
  <si>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</si>
  <si>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</si>
  <si>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</si>
  <si>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</si>
  <si>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</si>
  <si>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</si>
  <si>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</si>
  <si>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</si>
  <si>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</si>
  <si>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</si>
  <si>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</si>
  <si>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</si>
  <si>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</si>
  <si>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</si>
  <si>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</si>
  <si>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</si>
  <si>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</si>
  <si>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</si>
  <si>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</si>
  <si>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</si>
  <si>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</si>
  <si>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</si>
  <si>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</si>
  <si>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</si>
  <si>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</si>
  <si>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</si>
  <si>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</si>
  <si>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</si>
  <si>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</si>
  <si>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</si>
  <si>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</si>
  <si>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</si>
  <si>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</si>
  <si>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</si>
  <si>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</si>
  <si>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</si>
  <si>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</si>
  <si>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</si>
  <si>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</si>
  <si>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</si>
  <si>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</si>
  <si>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</si>
  <si>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</si>
  <si>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</si>
  <si>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</si>
  <si>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</si>
  <si>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</si>
  <si>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</si>
  <si>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</si>
  <si>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</si>
  <si>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</si>
  <si>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</si>
  <si>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</si>
  <si>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</si>
  <si>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</si>
  <si>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</si>
  <si>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</si>
  <si>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</si>
  <si>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</si>
  <si>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</si>
  <si>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</si>
  <si>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</si>
  <si>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</si>
  <si>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</si>
  <si>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</si>
  <si>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</si>
  <si>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</si>
  <si>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</si>
  <si>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</si>
  <si>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</si>
  <si>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</si>
  <si>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</si>
  <si>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</si>
  <si>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</si>
  <si>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</si>
  <si>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</si>
  <si>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</si>
  <si>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</si>
  <si>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</si>
  <si>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</si>
  <si>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</si>
  <si>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</si>
  <si>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</si>
  <si>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</si>
  <si>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</si>
  <si>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</si>
  <si>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</si>
  <si>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</si>
  <si>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</si>
  <si>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</si>
  <si>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</si>
  <si>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</si>
  <si>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</si>
  <si>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</si>
  <si>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</si>
  <si>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</si>
  <si>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</si>
  <si>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</si>
  <si>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</si>
  <si>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</si>
  <si>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</si>
  <si>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</si>
  <si>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</si>
  <si>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</si>
  <si>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</si>
  <si>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</si>
  <si>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</si>
  <si>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</si>
  <si>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</si>
  <si>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</si>
  <si>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</si>
  <si>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</si>
  <si>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</si>
  <si>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</si>
  <si>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</si>
  <si>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</si>
  <si>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</si>
  <si>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</si>
  <si>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</si>
  <si>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</si>
  <si>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</si>
  <si>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</si>
  <si>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</si>
  <si>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</si>
  <si>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</si>
  <si>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</si>
  <si>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</si>
  <si>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</si>
  <si>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</si>
  <si>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</si>
  <si>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</si>
  <si>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</si>
  <si>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</si>
  <si>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</si>
  <si>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</si>
  <si>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</si>
  <si>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</si>
  <si>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</si>
  <si>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</si>
  <si>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</si>
  <si>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</si>
  <si>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</si>
  <si>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</si>
  <si>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</si>
  <si>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</si>
  <si>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</si>
  <si>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</si>
  <si>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</si>
  <si>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</si>
  <si>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</si>
  <si>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</si>
  <si>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</si>
  <si>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</si>
  <si>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</si>
  <si>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</si>
  <si>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</si>
  <si>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</si>
  <si>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</si>
  <si>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</si>
  <si>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</si>
  <si>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</si>
  <si>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</si>
  <si>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</si>
  <si>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</si>
  <si>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</si>
  <si>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</si>
  <si>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</si>
  <si>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</si>
  <si>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</si>
  <si>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</si>
  <si>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</si>
  <si>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</si>
  <si>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</si>
  <si>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</si>
  <si>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</si>
  <si>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</si>
  <si>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</si>
  <si>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</si>
  <si>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</si>
  <si>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</si>
  <si>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</si>
  <si>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</si>
  <si>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</si>
  <si>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</si>
  <si>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</si>
  <si>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</si>
  <si>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</si>
  <si>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</si>
  <si>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</si>
  <si>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</si>
  <si>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</si>
  <si>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</si>
  <si>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</si>
  <si>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</si>
  <si>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</si>
  <si>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</si>
  <si>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</si>
  <si>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</si>
  <si>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</si>
  <si>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</si>
  <si>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</si>
  <si>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</si>
  <si>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</si>
  <si>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</si>
  <si>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</si>
  <si>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</si>
  <si>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</si>
  <si>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</si>
  <si>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</si>
  <si>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</si>
  <si>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</si>
  <si>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</si>
  <si>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</si>
  <si>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</si>
  <si>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</si>
  <si>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</si>
  <si>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</si>
  <si>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</si>
  <si>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</si>
  <si>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</si>
  <si>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</si>
  <si>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</si>
  <si>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</si>
  <si>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</si>
  <si>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</si>
  <si>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</si>
  <si>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</si>
  <si>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</si>
  <si>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</si>
  <si>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</si>
  <si>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</si>
  <si>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</si>
  <si>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</si>
  <si>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</si>
  <si>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</si>
  <si>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</si>
  <si>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</si>
  <si>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</si>
  <si>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</si>
  <si>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</si>
  <si>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</si>
  <si>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</si>
  <si>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</si>
  <si>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</si>
  <si>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</si>
  <si>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</si>
  <si>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</si>
  <si>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</si>
  <si>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</si>
  <si>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</si>
  <si>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</si>
  <si>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</si>
  <si>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</si>
  <si>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</si>
  <si>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</si>
  <si>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</si>
  <si>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</si>
  <si>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</si>
  <si>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</si>
  <si>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</si>
  <si>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</si>
  <si>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</si>
  <si>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</si>
  <si>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</si>
  <si>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</si>
  <si>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</si>
  <si>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</si>
  <si>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</si>
  <si>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</si>
  <si>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</si>
  <si>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</si>
  <si>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</si>
  <si>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</si>
  <si>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</si>
  <si>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</si>
  <si>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</si>
  <si>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</si>
  <si>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</si>
  <si>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</si>
  <si>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</si>
  <si>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</si>
  <si>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</si>
  <si>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</si>
  <si>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</si>
  <si>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</si>
  <si>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</si>
  <si>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</si>
  <si>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</si>
  <si>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</si>
  <si>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</si>
  <si>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</si>
  <si>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</si>
  <si>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</si>
  <si>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</si>
  <si>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</si>
  <si>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</si>
  <si>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</si>
  <si>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</si>
  <si>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</si>
  <si>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</si>
  <si>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</si>
  <si>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</si>
  <si>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</si>
  <si>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</si>
  <si>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</si>
  <si>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</si>
  <si>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</si>
  <si>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</si>
  <si>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</si>
  <si>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</si>
  <si>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</si>
  <si>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</si>
  <si>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</si>
  <si>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</si>
  <si>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</si>
  <si>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</si>
  <si>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</si>
  <si>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</si>
  <si>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</si>
  <si>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</si>
  <si>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</si>
  <si>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</si>
  <si>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</si>
  <si>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</si>
  <si>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</si>
  <si>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</si>
  <si>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</si>
  <si>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</si>
  <si>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</si>
  <si>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</si>
  <si>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</si>
  <si>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</si>
  <si>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</si>
  <si>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</si>
  <si>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</si>
  <si>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</si>
  <si>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</si>
  <si>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</si>
  <si>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</si>
  <si>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</si>
  <si>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</si>
  <si>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</si>
  <si>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</si>
  <si>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</si>
  <si>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</si>
  <si>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</si>
  <si>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</si>
  <si>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</si>
  <si>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</si>
  <si>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</si>
  <si>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</si>
  <si>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</si>
  <si>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</si>
  <si>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</si>
  <si>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</si>
  <si>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</si>
  <si>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</si>
  <si>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</si>
  <si>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</si>
  <si>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</si>
  <si>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</si>
  <si>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</si>
  <si>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</si>
  <si>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</si>
  <si>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</si>
  <si>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</si>
  <si>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</si>
  <si>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</si>
  <si>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</si>
  <si>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</si>
  <si>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</si>
  <si>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</si>
  <si>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</si>
  <si>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</si>
  <si>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</si>
  <si>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</si>
  <si>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</si>
  <si>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</si>
  <si>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</si>
  <si>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</si>
  <si>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</si>
  <si>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</si>
  <si>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</si>
  <si>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</si>
  <si>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</si>
  <si>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</si>
  <si>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</si>
  <si>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</si>
  <si>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</si>
  <si>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</si>
  <si>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</si>
  <si>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</si>
  <si>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</si>
  <si>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</si>
  <si>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</si>
  <si>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</si>
  <si>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</si>
  <si>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</si>
  <si>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</si>
  <si>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</si>
  <si>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</si>
  <si>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</si>
  <si>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</si>
  <si>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</si>
  <si>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</si>
  <si>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</si>
  <si>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</si>
  <si>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</si>
  <si>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</si>
  <si>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</si>
  <si>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</si>
  <si>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</si>
  <si>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</si>
  <si>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</si>
  <si>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</si>
  <si>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</si>
  <si>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</si>
  <si>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</si>
  <si>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</si>
  <si>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</si>
  <si>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</si>
  <si>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</si>
  <si>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</si>
  <si>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</si>
  <si>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</si>
  <si>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</si>
  <si>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</si>
  <si>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</si>
  <si>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</si>
  <si>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</si>
  <si>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</si>
  <si>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</si>
  <si>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</si>
  <si>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</si>
  <si>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</si>
  <si>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</si>
  <si>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</si>
  <si>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</si>
  <si>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</si>
  <si>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</si>
  <si>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</si>
  <si>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</si>
  <si>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</si>
  <si>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</si>
  <si>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</si>
  <si>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</si>
  <si>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</si>
  <si>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</si>
  <si>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</si>
  <si>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</si>
  <si>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</si>
  <si>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</si>
  <si>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</si>
  <si>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</si>
  <si>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</si>
  <si>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</si>
  <si>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</si>
  <si>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</si>
  <si>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</si>
  <si>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</si>
  <si>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</si>
  <si>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</si>
  <si>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</si>
  <si>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</si>
  <si>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</si>
  <si>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</si>
  <si>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</si>
  <si>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</si>
  <si>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</si>
  <si>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</si>
  <si>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</si>
  <si>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</si>
  <si>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</si>
  <si>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</si>
  <si>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</si>
  <si>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</si>
  <si>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</si>
  <si>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</si>
  <si>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</si>
  <si>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</si>
  <si>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</si>
  <si>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</si>
  <si>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</si>
  <si>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</si>
  <si>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</si>
  <si>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</si>
  <si>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</si>
  <si>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</si>
  <si>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</si>
  <si>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</si>
  <si>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</si>
  <si>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</si>
  <si>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</si>
  <si>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</si>
  <si>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</si>
  <si>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</si>
  <si>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</si>
  <si>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</si>
  <si>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</si>
  <si>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</si>
  <si>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</si>
  <si>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</si>
  <si>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</si>
  <si>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</si>
  <si>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</si>
  <si>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</si>
  <si>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</si>
  <si>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</si>
  <si>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</si>
  <si>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</si>
  <si>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</si>
  <si>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</si>
  <si>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</si>
  <si>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</si>
  <si>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</si>
  <si>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</si>
  <si>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</si>
  <si>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</si>
  <si>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</si>
  <si>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</si>
  <si>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</si>
  <si>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</si>
  <si>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</si>
  <si>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</si>
  <si>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</si>
  <si>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</si>
  <si>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</si>
  <si>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</si>
  <si>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</si>
  <si>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</si>
  <si>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</si>
  <si>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</si>
  <si>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</si>
  <si>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</si>
  <si>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</si>
  <si>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</si>
  <si>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</si>
  <si>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</si>
  <si>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</si>
  <si>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</si>
  <si>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</si>
  <si>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</si>
  <si>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</si>
  <si>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</si>
  <si>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</si>
  <si>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</si>
  <si>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</si>
  <si>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</si>
  <si>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</si>
  <si>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</si>
  <si>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</si>
  <si>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</si>
  <si>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</si>
  <si>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</si>
  <si>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</si>
  <si>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</si>
  <si>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</si>
  <si>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</si>
  <si>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</si>
  <si>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</si>
  <si>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</si>
  <si>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</si>
  <si>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</si>
  <si>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</si>
  <si>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</si>
  <si>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</si>
  <si>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</si>
  <si>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</si>
  <si>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</si>
  <si>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</si>
  <si>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</si>
  <si>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</si>
  <si>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</si>
  <si>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</si>
  <si>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</si>
  <si>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</si>
  <si>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</si>
  <si>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</si>
  <si>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</si>
  <si>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</si>
  <si>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</si>
  <si>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</si>
  <si>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</si>
  <si>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</si>
  <si>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</si>
  <si>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</si>
  <si>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</si>
  <si>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</si>
  <si>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</si>
  <si>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</si>
  <si>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</si>
  <si>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</si>
  <si>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</si>
  <si>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</si>
  <si>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</si>
  <si>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</si>
  <si>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</si>
  <si>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</si>
  <si>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</si>
  <si>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</si>
  <si>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</si>
  <si>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</si>
  <si>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</si>
  <si>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</si>
  <si>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</si>
  <si>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</si>
  <si>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</si>
  <si>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</si>
  <si>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</si>
  <si>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</si>
  <si>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</si>
  <si>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</si>
  <si>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</si>
  <si>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</si>
  <si>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</si>
  <si>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</si>
  <si>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</si>
  <si>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</si>
  <si>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</si>
  <si>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</si>
  <si>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</si>
  <si>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</si>
  <si>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</si>
  <si>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</si>
  <si>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</si>
  <si>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</si>
  <si>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</si>
  <si>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</si>
  <si>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</si>
  <si>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</si>
  <si>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</si>
  <si>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</si>
  <si>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</si>
  <si>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</si>
  <si>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</si>
  <si>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</si>
  <si>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</si>
  <si>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</si>
  <si>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</si>
  <si>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</si>
  <si>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</si>
  <si>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</si>
  <si>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</si>
  <si>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</si>
  <si>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</si>
  <si>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</si>
  <si>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</si>
  <si>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</si>
  <si>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</si>
  <si>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</si>
  <si>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</si>
  <si>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</si>
  <si>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</si>
  <si>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</si>
  <si>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</si>
  <si>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</si>
  <si>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</si>
  <si>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</si>
  <si>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</si>
  <si>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</si>
  <si>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</si>
  <si>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</si>
  <si>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</si>
  <si>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</si>
  <si>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</si>
  <si>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</si>
  <si>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</si>
  <si>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</si>
  <si>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</si>
  <si>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</si>
  <si>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</si>
  <si>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</si>
  <si>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</si>
  <si>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</si>
  <si>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</si>
  <si>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</si>
  <si>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</si>
  <si>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</si>
  <si>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</si>
  <si>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</si>
  <si>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</si>
  <si>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</si>
  <si>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</si>
  <si>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</si>
  <si>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</si>
  <si>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</si>
  <si>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</si>
  <si>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</si>
  <si>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</si>
  <si>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</si>
  <si>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</si>
  <si>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</si>
  <si>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</si>
  <si>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</si>
  <si>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</si>
  <si>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</si>
  <si>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</si>
  <si>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</si>
  <si>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</si>
  <si>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</si>
  <si>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</si>
  <si>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</si>
  <si>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</si>
  <si>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</si>
  <si>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</si>
  <si>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</si>
  <si>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</si>
  <si>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</si>
  <si>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</si>
  <si>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</si>
  <si>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</si>
  <si>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</si>
  <si>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</si>
  <si>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</si>
  <si>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</si>
  <si>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</si>
  <si>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</si>
  <si>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</si>
  <si>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</si>
  <si>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</si>
  <si>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</si>
  <si>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</si>
  <si>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</si>
  <si>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</si>
  <si>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</si>
  <si>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</si>
  <si>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</si>
  <si>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</si>
  <si>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</si>
  <si>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</si>
  <si>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</si>
  <si>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</si>
  <si>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</si>
  <si>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</si>
  <si>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</si>
  <si>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</si>
  <si>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</si>
  <si>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</si>
  <si>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</si>
  <si>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</si>
  <si>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</si>
  <si>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</si>
  <si>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</si>
  <si>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</si>
  <si>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</si>
  <si>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</si>
  <si>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</si>
  <si>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</si>
  <si>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</si>
  <si>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</si>
  <si>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</si>
  <si>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</si>
  <si>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</si>
  <si>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</si>
  <si>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</si>
  <si>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</si>
  <si>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</si>
  <si>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</si>
  <si>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</si>
  <si>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</si>
  <si>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</si>
  <si>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</si>
  <si>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</si>
  <si>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</si>
  <si>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</si>
  <si>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</si>
  <si>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</si>
  <si>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</si>
  <si>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</si>
  <si>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</si>
  <si>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</si>
  <si>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</si>
  <si>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</si>
  <si>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</si>
  <si>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</si>
  <si>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</si>
  <si>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</si>
  <si>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</si>
  <si>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</si>
  <si>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</si>
  <si>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</si>
  <si>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</si>
  <si>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</si>
  <si>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</si>
  <si>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</si>
  <si>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</si>
  <si>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</si>
  <si>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</si>
  <si>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</si>
  <si>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</si>
  <si>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</si>
  <si>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</si>
  <si>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</si>
  <si>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</si>
  <si>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</si>
  <si>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</si>
  <si>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</si>
  <si>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</si>
  <si>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</si>
  <si>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</si>
  <si>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</si>
  <si>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</si>
  <si>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</si>
  <si>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</si>
  <si>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</si>
  <si>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</si>
  <si>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</si>
  <si>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</si>
  <si>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</si>
  <si>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</si>
  <si>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</si>
  <si>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</si>
  <si>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</si>
  <si>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</si>
  <si>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</si>
  <si>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</si>
  <si>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</si>
  <si>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</si>
  <si>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</si>
  <si>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</si>
  <si>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</si>
  <si>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</si>
  <si>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</si>
  <si>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</si>
  <si>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</si>
  <si>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</si>
  <si>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</si>
  <si>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</si>
  <si>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</si>
  <si>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</si>
  <si>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</si>
  <si>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</si>
  <si>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</si>
  <si>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</si>
  <si>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</si>
  <si>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</si>
  <si>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</si>
  <si>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</si>
  <si>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</si>
  <si>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</si>
  <si>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</si>
  <si>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</si>
  <si>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</si>
  <si>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</si>
  <si>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</si>
  <si>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</si>
  <si>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</si>
  <si>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</si>
  <si>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</si>
  <si>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</si>
  <si>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</si>
  <si>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</si>
  <si>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</si>
  <si>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</si>
  <si>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</si>
  <si>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</si>
  <si>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</si>
  <si>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</si>
  <si>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</si>
  <si>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</si>
  <si>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</si>
  <si>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</si>
  <si>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</si>
  <si>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</si>
  <si>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</si>
  <si>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</si>
  <si>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</si>
  <si>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</si>
  <si>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</si>
  <si>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</si>
  <si>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</si>
  <si>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</si>
  <si>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</si>
  <si>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</si>
  <si>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</si>
  <si>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</si>
  <si>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</si>
  <si>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</si>
  <si>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</si>
  <si>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</si>
  <si>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</si>
  <si>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</si>
  <si>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</si>
  <si>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</si>
  <si>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</si>
  <si>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</si>
  <si>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</si>
  <si>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</si>
  <si>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</si>
  <si>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</si>
  <si>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</si>
  <si>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</si>
  <si>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</si>
  <si>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</si>
  <si>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</si>
  <si>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</si>
  <si>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</si>
  <si>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</si>
  <si>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</si>
  <si>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</si>
  <si>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</si>
  <si>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</si>
  <si>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</si>
  <si>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</si>
  <si>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</si>
  <si>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</si>
  <si>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</si>
  <si>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</si>
  <si>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</si>
  <si>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</si>
  <si>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</si>
  <si>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</si>
  <si>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</si>
  <si>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</si>
  <si>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</si>
  <si>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</si>
  <si>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</si>
  <si>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</si>
  <si>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</si>
  <si>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</si>
  <si>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</si>
  <si>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</si>
  <si>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</si>
  <si>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</si>
  <si>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</si>
  <si>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</si>
  <si>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</si>
  <si>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</si>
  <si>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</si>
  <si>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</si>
  <si>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</si>
  <si>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</si>
  <si>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</si>
  <si>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</si>
  <si>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</si>
  <si>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</si>
  <si>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</si>
  <si>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</si>
  <si>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</si>
  <si>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</si>
  <si>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</si>
  <si>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</si>
  <si>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</si>
  <si>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</si>
  <si>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</si>
  <si>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</si>
  <si>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</si>
  <si>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</si>
  <si>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</si>
  <si>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</si>
  <si>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</si>
  <si>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</si>
  <si>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</si>
  <si>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</si>
  <si>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</si>
  <si>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</si>
  <si>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</si>
  <si>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</si>
  <si>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</si>
  <si>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</si>
  <si>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</si>
  <si>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</si>
  <si>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</si>
  <si>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</si>
  <si>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</si>
  <si>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</si>
  <si>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</si>
  <si>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</si>
  <si>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</si>
  <si>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</si>
  <si>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</si>
  <si>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</si>
  <si>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</si>
  <si>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</si>
  <si>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</si>
  <si>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</si>
  <si>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</si>
  <si>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</si>
  <si>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</si>
  <si>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</si>
  <si>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</si>
  <si>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</si>
  <si>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</si>
  <si>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</si>
  <si>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</si>
  <si>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</si>
  <si>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</si>
  <si>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</si>
  <si>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</si>
  <si>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</si>
  <si>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</si>
  <si>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</si>
  <si>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</si>
  <si>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</si>
  <si>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</si>
  <si>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</si>
  <si>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</si>
  <si>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</si>
  <si>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</si>
  <si>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</si>
  <si>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</si>
  <si>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</si>
  <si>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</si>
  <si>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</si>
  <si>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</si>
  <si>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</si>
  <si>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</si>
  <si>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</si>
  <si>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</si>
  <si>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</si>
  <si>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</si>
  <si>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</si>
  <si>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</si>
  <si>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</si>
  <si>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</si>
  <si>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</si>
  <si>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</si>
  <si>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</si>
  <si>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</si>
  <si>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</si>
  <si>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</si>
  <si>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</si>
  <si>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</si>
  <si>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</si>
  <si>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</si>
  <si>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</si>
  <si>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</si>
  <si>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</si>
  <si>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</si>
  <si>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</si>
  <si>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</si>
  <si>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</si>
  <si>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</si>
  <si>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</si>
  <si>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</si>
  <si>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</si>
  <si>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</si>
  <si>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</si>
  <si>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</si>
  <si>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</si>
  <si>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</si>
  <si>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</si>
  <si>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</si>
  <si>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</si>
  <si>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</si>
  <si>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</si>
  <si>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</si>
  <si>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</si>
  <si>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</si>
  <si>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</si>
  <si>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</si>
  <si>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</si>
  <si>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</si>
  <si>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</si>
  <si>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</si>
  <si>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</si>
  <si>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</si>
  <si>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</si>
  <si>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</si>
  <si>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</si>
  <si>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</si>
  <si>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</si>
  <si>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</si>
  <si>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</si>
  <si>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</si>
  <si>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</si>
  <si>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</si>
  <si>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</si>
  <si>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</si>
  <si>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</si>
  <si>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</si>
  <si>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</si>
  <si>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</si>
  <si>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</si>
  <si>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</si>
  <si>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</si>
  <si>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</si>
  <si>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</si>
  <si>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</si>
  <si>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</si>
  <si>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</si>
  <si>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</si>
  <si>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</si>
  <si>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</si>
  <si>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</si>
  <si>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</si>
  <si>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</si>
  <si>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</si>
  <si>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</si>
  <si>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</si>
  <si>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</si>
  <si>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</si>
  <si>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</si>
  <si>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</si>
  <si>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</si>
  <si>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</si>
  <si>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</si>
  <si>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</si>
  <si>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</si>
  <si>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</si>
  <si>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</si>
  <si>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</si>
  <si>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</si>
  <si>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</si>
  <si>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</si>
  <si>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</si>
  <si>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</si>
  <si>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</si>
  <si>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</si>
  <si>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</si>
  <si>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</si>
  <si>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</si>
  <si>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</si>
  <si>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</si>
  <si>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</si>
  <si>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</si>
  <si>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</si>
  <si>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</si>
  <si>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</si>
  <si>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</si>
  <si>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</si>
  <si>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</si>
  <si>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</si>
  <si>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</si>
  <si>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</si>
  <si>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</si>
  <si>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</si>
  <si>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</si>
  <si>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</si>
  <si>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</si>
  <si>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</si>
  <si>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</si>
  <si>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</si>
  <si>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</si>
  <si>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</si>
  <si>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</si>
  <si>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</si>
  <si>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</si>
  <si>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</si>
  <si>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</si>
  <si>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</si>
  <si>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</si>
  <si>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</si>
  <si>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</si>
  <si>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</si>
  <si>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</si>
  <si>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</si>
  <si>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</si>
  <si>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</si>
  <si>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</si>
  <si>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</si>
  <si>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</si>
  <si>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</si>
  <si>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</si>
  <si>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</si>
  <si>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</si>
  <si>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</si>
  <si>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</si>
  <si>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</si>
  <si>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</si>
  <si>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</si>
  <si>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</si>
  <si>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</si>
  <si>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</si>
  <si>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</si>
  <si>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</si>
  <si>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</si>
  <si>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</si>
  <si>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</si>
  <si>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</si>
  <si>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</si>
  <si>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</si>
  <si>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</si>
  <si>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</si>
  <si>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</si>
  <si>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</si>
  <si>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</si>
  <si>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</si>
  <si>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</si>
  <si>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</si>
  <si>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</si>
  <si>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</si>
  <si>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</si>
  <si>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</si>
  <si>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</si>
  <si>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</si>
  <si>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</si>
  <si>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</si>
  <si>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</si>
  <si>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</si>
  <si>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</si>
  <si>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</si>
  <si>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</si>
  <si>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</si>
  <si>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</si>
  <si>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</si>
  <si>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</si>
  <si>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</si>
  <si>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</si>
  <si>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</si>
  <si>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</si>
  <si>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</si>
  <si>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</si>
  <si>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</si>
  <si>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</si>
  <si>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</si>
  <si>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</si>
  <si>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</si>
  <si>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</si>
  <si>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</si>
  <si>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</si>
  <si>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</si>
  <si>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</si>
  <si>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</si>
  <si>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</si>
  <si>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</si>
  <si>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</si>
  <si>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</si>
  <si>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</si>
  <si>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</si>
  <si>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</si>
  <si>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</si>
  <si>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</si>
  <si>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</si>
  <si>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</si>
  <si>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</si>
  <si>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</si>
  <si>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</si>
  <si>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</si>
  <si>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</si>
  <si>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</si>
  <si>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</si>
  <si>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</si>
  <si>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</si>
  <si>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</si>
  <si>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</si>
  <si>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</si>
  <si>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</si>
  <si>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</si>
  <si>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</si>
  <si>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</si>
  <si>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</si>
  <si>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</si>
  <si>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</si>
  <si>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</si>
  <si>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</si>
  <si>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</si>
  <si>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</si>
  <si>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</si>
  <si>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</si>
  <si>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</si>
  <si>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</si>
  <si>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</si>
  <si>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</si>
  <si>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</si>
  <si>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</si>
  <si>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</si>
  <si>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</si>
  <si>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</si>
  <si>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</si>
  <si>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</si>
  <si>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</si>
  <si>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</si>
  <si>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</si>
  <si>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</si>
  <si>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</si>
  <si>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</si>
  <si>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</si>
  <si>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</si>
  <si>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</si>
  <si>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</si>
  <si>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</si>
  <si>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</si>
  <si>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</si>
  <si>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</si>
  <si>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</si>
  <si>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</si>
  <si>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</si>
  <si>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</si>
  <si>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</si>
  <si>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</si>
  <si>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</si>
  <si>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</si>
  <si>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</si>
  <si>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</si>
  <si>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</si>
  <si>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</si>
  <si>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</si>
  <si>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</si>
  <si>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</si>
  <si>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</si>
  <si>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</si>
  <si>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</si>
  <si>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</si>
  <si>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</si>
  <si>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</si>
  <si>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</si>
  <si>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</si>
  <si>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</si>
  <si>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</si>
  <si>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</si>
  <si>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</si>
  <si>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</si>
  <si>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</si>
  <si>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</si>
  <si>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</si>
  <si>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</si>
  <si>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</si>
  <si>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</si>
  <si>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</si>
  <si>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</si>
  <si>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</si>
  <si>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</si>
  <si>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</si>
  <si>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</si>
  <si>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</si>
  <si>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</si>
  <si>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</si>
  <si>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</si>
  <si>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</si>
  <si>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</si>
  <si>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</si>
  <si>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</si>
  <si>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</si>
  <si>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</si>
  <si>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</si>
  <si>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</si>
  <si>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</si>
  <si>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</si>
  <si>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</si>
  <si>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</si>
  <si>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</si>
  <si>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</si>
  <si>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</si>
  <si>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</si>
  <si>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</si>
  <si>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</si>
  <si>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</si>
  <si>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</si>
  <si>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</si>
  <si>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</si>
  <si>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</si>
  <si>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</si>
  <si>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</si>
  <si>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</si>
  <si>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</si>
  <si>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</si>
  <si>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</si>
  <si>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</si>
  <si>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</si>
  <si>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</si>
  <si>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</si>
  <si>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</si>
  <si>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</si>
  <si>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</si>
  <si>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</si>
  <si>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</si>
  <si>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</si>
  <si>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</si>
  <si>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</si>
  <si>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</si>
  <si>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</si>
  <si>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</si>
  <si>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</si>
  <si>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</si>
  <si>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</si>
  <si>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</si>
  <si>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</si>
  <si>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</si>
  <si>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</si>
  <si>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</si>
  <si>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</si>
  <si>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</si>
  <si>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</si>
  <si>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</si>
  <si>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</si>
  <si>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</si>
  <si>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</si>
  <si>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</si>
  <si>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</si>
  <si>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</si>
  <si>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</si>
  <si>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</si>
  <si>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</si>
  <si>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</si>
  <si>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</si>
  <si>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</si>
  <si>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</si>
  <si>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</si>
  <si>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</si>
  <si>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</si>
  <si>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</si>
  <si>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</si>
  <si>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</si>
  <si>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</si>
  <si>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</si>
  <si>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</si>
  <si>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</si>
  <si>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</si>
  <si>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</si>
  <si>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</si>
  <si>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</si>
  <si>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b1020</t>
  </si>
  <si>
    <t>d898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</si>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</sst>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5806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1019</v>
      </c>
      <c r="O6" s="1010"/>
      <c r="P6" s="1047">
        <f>OTCHET!F9</f>
        <v>42855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7838</v>
      </c>
      <c r="K50" s="1097"/>
      <c r="L50" s="1104">
        <f>+IF($P$2=33,$Q50,0)</f>
        <v>0</v>
      </c>
      <c r="M50" s="1097"/>
      <c r="N50" s="1134">
        <f>+ROUND(+G50+J50+L50,0)</f>
        <v>7838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7838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25</v>
      </c>
      <c r="K51" s="1097"/>
      <c r="L51" s="1122">
        <f>+IF($P$2=33,$Q51,0)</f>
        <v>0</v>
      </c>
      <c r="M51" s="1097"/>
      <c r="N51" s="1123">
        <f>+ROUND(+G51+J51+L51,0)</f>
        <v>25</v>
      </c>
      <c r="O51" s="1099"/>
      <c r="P51" s="1121">
        <f>+ROUND(+SUM(OTCHET!E216:E218),0)</f>
        <v>0</v>
      </c>
      <c r="Q51" s="1122">
        <f>+ROUND(+SUM(OTCHET!L216:L218),0)</f>
        <v>25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121414</v>
      </c>
      <c r="K53" s="1097"/>
      <c r="L53" s="1122">
        <f>+IF($P$2=33,$Q53,0)</f>
        <v>0</v>
      </c>
      <c r="M53" s="1097"/>
      <c r="N53" s="1123">
        <f>+ROUND(+G53+J53+L53,0)</f>
        <v>121414</v>
      </c>
      <c r="O53" s="1099"/>
      <c r="P53" s="1121">
        <f>+ROUND(OTCHET!E186+OTCHET!E189,0)</f>
        <v>0</v>
      </c>
      <c r="Q53" s="1122">
        <f>+ROUND(OTCHET!L186+OTCHET!L189,0)</f>
        <v>121414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23542</v>
      </c>
      <c r="K54" s="1097"/>
      <c r="L54" s="1122">
        <f>+IF($P$2=33,$Q54,0)</f>
        <v>0</v>
      </c>
      <c r="M54" s="1097"/>
      <c r="N54" s="1123">
        <f>+ROUND(+G54+J54+L54,0)</f>
        <v>23542</v>
      </c>
      <c r="O54" s="1099"/>
      <c r="P54" s="1121">
        <f>+ROUND(OTCHET!E195+OTCHET!E203,0)</f>
        <v>0</v>
      </c>
      <c r="Q54" s="1122">
        <f>+ROUND(OTCHET!L195+OTCHET!L203,0)</f>
        <v>23542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152819</v>
      </c>
      <c r="K55" s="1097"/>
      <c r="L55" s="1210">
        <f>+ROUND(+SUM(L50:L54),0)</f>
        <v>0</v>
      </c>
      <c r="M55" s="1097"/>
      <c r="N55" s="1211">
        <f>+ROUND(+SUM(N50:N54),0)</f>
        <v>152819</v>
      </c>
      <c r="O55" s="1099"/>
      <c r="P55" s="1209">
        <f>+ROUND(+SUM(P50:P54),0)</f>
        <v>0</v>
      </c>
      <c r="Q55" s="1210">
        <f>+ROUND(+SUM(Q50:Q54),0)</f>
        <v>152819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152819</v>
      </c>
      <c r="K76" s="1097"/>
      <c r="L76" s="1235">
        <f>+ROUND(L55+L62+L66+L70+L74,0)</f>
        <v>0</v>
      </c>
      <c r="M76" s="1097"/>
      <c r="N76" s="1236">
        <f>+ROUND(N55+N62+N66+N70+N74,0)</f>
        <v>152819</v>
      </c>
      <c r="O76" s="1099"/>
      <c r="P76" s="1233">
        <f>+ROUND(P55+P62+P66+P70+P74,0)</f>
        <v>0</v>
      </c>
      <c r="Q76" s="1234">
        <f>+ROUND(Q55+Q62+Q66+Q70+Q74,0)</f>
        <v>152819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78341</v>
      </c>
      <c r="K78" s="1097"/>
      <c r="L78" s="1110">
        <f>+IF($P$2=33,$Q78,0)</f>
        <v>0</v>
      </c>
      <c r="M78" s="1097"/>
      <c r="N78" s="1111">
        <f>+ROUND(+G78+J78+L78,0)</f>
        <v>78341</v>
      </c>
      <c r="O78" s="1099"/>
      <c r="P78" s="1109">
        <f>+ROUND(OTCHET!E415,0)</f>
        <v>0</v>
      </c>
      <c r="Q78" s="1110">
        <f>+ROUND(OTCHET!L415,0)</f>
        <v>78341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15600</v>
      </c>
      <c r="K79" s="1097"/>
      <c r="L79" s="1122">
        <f>+IF($P$2=33,$Q79,0)</f>
        <v>0</v>
      </c>
      <c r="M79" s="1097"/>
      <c r="N79" s="1123">
        <f>+ROUND(+G79+J79+L79,0)</f>
        <v>15600</v>
      </c>
      <c r="O79" s="1099"/>
      <c r="P79" s="1121">
        <f>+ROUND(OTCHET!E425,0)</f>
        <v>0</v>
      </c>
      <c r="Q79" s="1122">
        <f>+ROUND(OTCHET!L425,0)</f>
        <v>15600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93941</v>
      </c>
      <c r="K80" s="1097"/>
      <c r="L80" s="1244">
        <f>+ROUND(L78+L79,0)</f>
        <v>0</v>
      </c>
      <c r="M80" s="1097"/>
      <c r="N80" s="1245">
        <f>+ROUND(N78+N79,0)</f>
        <v>93941</v>
      </c>
      <c r="O80" s="1099"/>
      <c r="P80" s="1243">
        <f>+ROUND(P78+P79,0)</f>
        <v>0</v>
      </c>
      <c r="Q80" s="1244">
        <f>+ROUND(Q78+Q79,0)</f>
        <v>93941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-58878</v>
      </c>
      <c r="K82" s="1097"/>
      <c r="L82" s="1257">
        <f>+ROUND(L47,0)-ROUND(L76,0)+ROUND(L80,0)</f>
        <v>0</v>
      </c>
      <c r="M82" s="1097"/>
      <c r="N82" s="1258">
        <f>+ROUND(N47,0)-ROUND(N76,0)+ROUND(N80,0)</f>
        <v>-58878</v>
      </c>
      <c r="O82" s="1259"/>
      <c r="P82" s="1256">
        <f>+ROUND(P47,0)-ROUND(P76,0)+ROUND(P80,0)</f>
        <v>0</v>
      </c>
      <c r="Q82" s="1257">
        <f>+ROUND(Q47,0)-ROUND(Q76,0)+ROUND(Q80,0)</f>
        <v>-58878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58878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58878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58878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19654</v>
      </c>
      <c r="K122" s="1097"/>
      <c r="L122" s="1122">
        <f>+IF($P$2=33,$Q122,0)</f>
        <v>0</v>
      </c>
      <c r="M122" s="1097"/>
      <c r="N122" s="1123">
        <f>+ROUND(+G122+J122+L122,0)</f>
        <v>19654</v>
      </c>
      <c r="O122" s="1099"/>
      <c r="P122" s="1121">
        <f>+ROUND(OTCHET!E520,0)</f>
        <v>0</v>
      </c>
      <c r="Q122" s="1122">
        <f>+ROUND(OTCHET!L520,0)</f>
        <v>19654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19654</v>
      </c>
      <c r="K125" s="1097"/>
      <c r="L125" s="1244">
        <f>+ROUND(+SUM(L121:L124),0)</f>
        <v>0</v>
      </c>
      <c r="M125" s="1097"/>
      <c r="N125" s="1245">
        <f>+ROUND(+SUM(N121:N124),0)</f>
        <v>19654</v>
      </c>
      <c r="O125" s="1099"/>
      <c r="P125" s="1243">
        <f>+ROUND(+SUM(P121:P124),0)</f>
        <v>0</v>
      </c>
      <c r="Q125" s="1244">
        <f>+ROUND(+SUM(Q121:Q124),0)</f>
        <v>19654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43390</v>
      </c>
      <c r="K127" s="1097"/>
      <c r="L127" s="1110">
        <f>+IF($P$2=33,$Q127,0)</f>
        <v>0</v>
      </c>
      <c r="M127" s="1097"/>
      <c r="N127" s="1111">
        <f>+ROUND(+G127+J127+L127,0)</f>
        <v>43390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43390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4166</v>
      </c>
      <c r="K129" s="1097"/>
      <c r="L129" s="1122">
        <f>+IF($P$2=33,$Q129,0)</f>
        <v>0</v>
      </c>
      <c r="M129" s="1097"/>
      <c r="N129" s="1123">
        <f>+ROUND(+G129+J129+L129,0)</f>
        <v>4166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4166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-39224</v>
      </c>
      <c r="K130" s="1097"/>
      <c r="L130" s="1297">
        <f>+ROUND(+L129-L127-L128,0)</f>
        <v>0</v>
      </c>
      <c r="M130" s="1097"/>
      <c r="N130" s="1298">
        <f>+ROUND(+N129-N127-N128,0)</f>
        <v>-39224</v>
      </c>
      <c r="O130" s="1099"/>
      <c r="P130" s="1296">
        <f>+ROUND(+P129-P127-P128,0)</f>
        <v>0</v>
      </c>
      <c r="Q130" s="1297">
        <f>+ROUND(+Q129-Q127-Q128,0)</f>
        <v>-39224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61" operator="notEqual" stopIfTrue="1">
      <formula>0</formula>
    </cfRule>
  </conditionalFormatting>
  <conditionalFormatting sqref="B131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5:G136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67" operator="equal" stopIfTrue="1">
      <formula>"НЕРАВНЕНИЕ!"</formula>
    </cfRule>
  </conditionalFormatting>
  <conditionalFormatting sqref="L135:M136">
    <cfRule type="cellIs" priority="40" dxfId="167" operator="equal" stopIfTrue="1">
      <formula>"НЕРАВНЕНИЕ!"</formula>
    </cfRule>
  </conditionalFormatting>
  <conditionalFormatting sqref="F138:G139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67" operator="equal" stopIfTrue="1">
      <formula>"НЕРАВНЕНИЕ !"</formula>
    </cfRule>
  </conditionalFormatting>
  <conditionalFormatting sqref="L138:M139">
    <cfRule type="cellIs" priority="36" dxfId="167" operator="equal" stopIfTrue="1">
      <formula>"НЕРАВНЕНИЕ !"</formula>
    </cfRule>
  </conditionalFormatting>
  <conditionalFormatting sqref="I138:J139 L138:L139 N138:N139 F138:G139">
    <cfRule type="cellIs" priority="35" dxfId="167" operator="notEqual">
      <formula>0</formula>
    </cfRule>
  </conditionalFormatting>
  <conditionalFormatting sqref="I131:J131">
    <cfRule type="cellIs" priority="33" dxfId="161" operator="notEqual" stopIfTrue="1">
      <formula>0</formula>
    </cfRule>
  </conditionalFormatting>
  <conditionalFormatting sqref="L81">
    <cfRule type="cellIs" priority="28" dxfId="161" operator="notEqual" stopIfTrue="1">
      <formula>0</formula>
    </cfRule>
  </conditionalFormatting>
  <conditionalFormatting sqref="N81">
    <cfRule type="cellIs" priority="27" dxfId="161" operator="notEqual" stopIfTrue="1">
      <formula>0</formula>
    </cfRule>
  </conditionalFormatting>
  <conditionalFormatting sqref="L131">
    <cfRule type="cellIs" priority="32" dxfId="161" operator="notEqual" stopIfTrue="1">
      <formula>0</formula>
    </cfRule>
  </conditionalFormatting>
  <conditionalFormatting sqref="N131">
    <cfRule type="cellIs" priority="31" dxfId="161" operator="notEqual" stopIfTrue="1">
      <formula>0</formula>
    </cfRule>
  </conditionalFormatting>
  <conditionalFormatting sqref="F81:H81">
    <cfRule type="cellIs" priority="30" dxfId="161" operator="notEqual" stopIfTrue="1">
      <formula>0</formula>
    </cfRule>
  </conditionalFormatting>
  <conditionalFormatting sqref="I81:J81">
    <cfRule type="cellIs" priority="29" dxfId="161" operator="notEqual" stopIfTrue="1">
      <formula>0</formula>
    </cfRule>
  </conditionalFormatting>
  <conditionalFormatting sqref="B81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1:Q131">
    <cfRule type="cellIs" priority="24" dxfId="161" operator="notEqual" stopIfTrue="1">
      <formula>0</formula>
    </cfRule>
  </conditionalFormatting>
  <conditionalFormatting sqref="P135:Q136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1:Q81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6">
      <selection activeCell="B111" sqref="B1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42855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152819</v>
      </c>
      <c r="G38" s="849">
        <f>SUM(G39:G53)-G44-G46-G51-G52</f>
        <v>152819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30032</v>
      </c>
      <c r="G39" s="772">
        <f>OTCHET!I186</f>
        <v>30032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91382</v>
      </c>
      <c r="G40" s="817">
        <f>OTCHET!I189</f>
        <v>91382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23542</v>
      </c>
      <c r="G41" s="817">
        <f>+OTCHET!I195+OTCHET!I203</f>
        <v>23542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7863</v>
      </c>
      <c r="G42" s="817">
        <f>+OTCHET!I204+OTCHET!I222+OTCHET!I271</f>
        <v>7863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93941</v>
      </c>
      <c r="G54" s="895">
        <f>+G55+G56+G60</f>
        <v>93941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93941</v>
      </c>
      <c r="G56" s="904">
        <f>+OTCHET!I379+OTCHET!I387+OTCHET!I392+OTCHET!I395+OTCHET!I398+OTCHET!I401+OTCHET!I402+OTCHET!I405+OTCHET!I418+OTCHET!I419+OTCHET!I420+OTCHET!I421+OTCHET!I422</f>
        <v>93941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15600</v>
      </c>
      <c r="G57" s="908">
        <f>+OTCHET!I418+OTCHET!I419+OTCHET!I420+OTCHET!I421+OTCHET!I422</f>
        <v>15600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-58878</v>
      </c>
      <c r="G62" s="930">
        <f>+G22-G38+G54-G61</f>
        <v>-58878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58878</v>
      </c>
      <c r="G64" s="940">
        <f>SUM(+G66+G74+G75+G82+G83+G84+G87+G88+G89+G90+G91+G92+G93)</f>
        <v>58878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19654</v>
      </c>
      <c r="G84" s="908">
        <f>+G85+G86</f>
        <v>19654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19654</v>
      </c>
      <c r="G86" s="966">
        <f>+OTCHET!I517+OTCHET!I520+OTCHET!I540</f>
        <v>19654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43390</v>
      </c>
      <c r="G88" s="904">
        <f>+OTCHET!I563+OTCHET!I564+OTCHET!I565+OTCHET!I566+OTCHET!I567+OTCHET!I568</f>
        <v>43390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-4166</v>
      </c>
      <c r="G89" s="817">
        <f>+OTCHET!I569+OTCHET!I570+OTCHET!I571+OTCHET!I572+OTCHET!I573+OTCHET!I574+OTCHET!I575</f>
        <v>-4166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61" operator="notEqual" stopIfTrue="1">
      <formula>0</formula>
    </cfRule>
  </conditionalFormatting>
  <conditionalFormatting sqref="E103:I103">
    <cfRule type="cellIs" priority="19" dxfId="161" operator="notEqual" stopIfTrue="1">
      <formula>0</formula>
    </cfRule>
  </conditionalFormatting>
  <conditionalFormatting sqref="G105:H105 B105">
    <cfRule type="cellIs" priority="18" dxfId="177" operator="equal" stopIfTrue="1">
      <formula>0</formula>
    </cfRule>
  </conditionalFormatting>
  <conditionalFormatting sqref="I112 E108">
    <cfRule type="cellIs" priority="17" dxfId="165" operator="equal" stopIfTrue="1">
      <formula>0</formula>
    </cfRule>
  </conditionalFormatting>
  <conditionalFormatting sqref="E112:F112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3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zoomScale="75" zoomScaleNormal="75" zoomScalePageLayoutView="0" workbookViewId="0" topLeftCell="C617">
      <selection activeCell="J628" sqref="J6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КСФ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42855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април</v>
      </c>
      <c r="G10" s="113"/>
      <c r="H10" s="114"/>
      <c r="I10" s="1842" t="s">
        <v>989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Крушари</v>
      </c>
      <c r="C12" s="1776"/>
      <c r="D12" s="1777"/>
      <c r="E12" s="118" t="s">
        <v>983</v>
      </c>
      <c r="F12" s="1591" t="s">
        <v>1462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53" t="s">
        <v>2042</v>
      </c>
      <c r="F19" s="1754"/>
      <c r="G19" s="1754"/>
      <c r="H19" s="1755"/>
      <c r="I19" s="1759" t="s">
        <v>2043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КСФ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Крушари</v>
      </c>
      <c r="C178" s="1776"/>
      <c r="D178" s="1777"/>
      <c r="E178" s="232" t="s">
        <v>908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53" t="s">
        <v>2044</v>
      </c>
      <c r="F182" s="1754"/>
      <c r="G182" s="1754"/>
      <c r="H182" s="1755"/>
      <c r="I182" s="1762" t="s">
        <v>2045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761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30032</v>
      </c>
      <c r="J186" s="276">
        <f t="shared" si="42"/>
        <v>0</v>
      </c>
      <c r="K186" s="277">
        <f t="shared" si="42"/>
        <v>0</v>
      </c>
      <c r="L186" s="274">
        <f t="shared" si="42"/>
        <v>30032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22211</v>
      </c>
      <c r="J187" s="284">
        <f t="shared" si="44"/>
        <v>0</v>
      </c>
      <c r="K187" s="285">
        <f t="shared" si="44"/>
        <v>0</v>
      </c>
      <c r="L187" s="282">
        <f t="shared" si="44"/>
        <v>22211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7821</v>
      </c>
      <c r="J188" s="290">
        <f t="shared" si="44"/>
        <v>0</v>
      </c>
      <c r="K188" s="291">
        <f t="shared" si="44"/>
        <v>0</v>
      </c>
      <c r="L188" s="288">
        <f t="shared" si="44"/>
        <v>7821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78" t="s">
        <v>764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91382</v>
      </c>
      <c r="J189" s="276">
        <f t="shared" si="45"/>
        <v>0</v>
      </c>
      <c r="K189" s="277">
        <f t="shared" si="45"/>
        <v>0</v>
      </c>
      <c r="L189" s="274">
        <f t="shared" si="45"/>
        <v>91382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84786</v>
      </c>
      <c r="J190" s="284">
        <f t="shared" si="46"/>
        <v>0</v>
      </c>
      <c r="K190" s="285">
        <f t="shared" si="46"/>
        <v>0</v>
      </c>
      <c r="L190" s="282">
        <f t="shared" si="46"/>
        <v>84786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6394</v>
      </c>
      <c r="J191" s="298">
        <f t="shared" si="46"/>
        <v>0</v>
      </c>
      <c r="K191" s="299">
        <f t="shared" si="46"/>
        <v>0</v>
      </c>
      <c r="L191" s="296">
        <f t="shared" si="46"/>
        <v>6394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128</v>
      </c>
      <c r="J192" s="298">
        <f t="shared" si="46"/>
        <v>0</v>
      </c>
      <c r="K192" s="299">
        <f t="shared" si="46"/>
        <v>0</v>
      </c>
      <c r="L192" s="296">
        <f t="shared" si="46"/>
        <v>128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74</v>
      </c>
      <c r="J194" s="290">
        <f t="shared" si="46"/>
        <v>0</v>
      </c>
      <c r="K194" s="291">
        <f t="shared" si="46"/>
        <v>0</v>
      </c>
      <c r="L194" s="288">
        <f t="shared" si="46"/>
        <v>74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23542</v>
      </c>
      <c r="J195" s="276">
        <f t="shared" si="47"/>
        <v>0</v>
      </c>
      <c r="K195" s="277">
        <f t="shared" si="47"/>
        <v>0</v>
      </c>
      <c r="L195" s="274">
        <f t="shared" si="47"/>
        <v>23542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14165</v>
      </c>
      <c r="J196" s="284">
        <f t="shared" si="48"/>
        <v>0</v>
      </c>
      <c r="K196" s="285">
        <f t="shared" si="48"/>
        <v>0</v>
      </c>
      <c r="L196" s="282">
        <f t="shared" si="48"/>
        <v>14165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889</v>
      </c>
      <c r="J197" s="298">
        <f t="shared" si="48"/>
        <v>0</v>
      </c>
      <c r="K197" s="299">
        <f t="shared" si="48"/>
        <v>0</v>
      </c>
      <c r="L197" s="296">
        <f t="shared" si="48"/>
        <v>889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5941</v>
      </c>
      <c r="J199" s="298">
        <f t="shared" si="48"/>
        <v>0</v>
      </c>
      <c r="K199" s="299">
        <f t="shared" si="48"/>
        <v>0</v>
      </c>
      <c r="L199" s="296">
        <f t="shared" si="48"/>
        <v>5941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2547</v>
      </c>
      <c r="J200" s="298">
        <f t="shared" si="48"/>
        <v>0</v>
      </c>
      <c r="K200" s="299">
        <f t="shared" si="48"/>
        <v>0</v>
      </c>
      <c r="L200" s="296">
        <f t="shared" si="48"/>
        <v>2547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7863</v>
      </c>
      <c r="J204" s="276">
        <f t="shared" si="49"/>
        <v>0</v>
      </c>
      <c r="K204" s="277">
        <f t="shared" si="49"/>
        <v>0</v>
      </c>
      <c r="L204" s="311">
        <f t="shared" si="49"/>
        <v>7863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2234</v>
      </c>
      <c r="J205" s="284">
        <f t="shared" si="50"/>
        <v>0</v>
      </c>
      <c r="K205" s="285">
        <f t="shared" si="50"/>
        <v>0</v>
      </c>
      <c r="L205" s="282">
        <f t="shared" si="50"/>
        <v>2234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360</v>
      </c>
      <c r="J208" s="298">
        <f t="shared" si="50"/>
        <v>0</v>
      </c>
      <c r="K208" s="299">
        <f t="shared" si="50"/>
        <v>0</v>
      </c>
      <c r="L208" s="296">
        <f t="shared" si="50"/>
        <v>360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3901</v>
      </c>
      <c r="J209" s="298">
        <f t="shared" si="50"/>
        <v>0</v>
      </c>
      <c r="K209" s="299">
        <f t="shared" si="50"/>
        <v>0</v>
      </c>
      <c r="L209" s="296">
        <f t="shared" si="50"/>
        <v>3901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404</v>
      </c>
      <c r="J210" s="317">
        <f t="shared" si="50"/>
        <v>0</v>
      </c>
      <c r="K210" s="318">
        <f t="shared" si="50"/>
        <v>0</v>
      </c>
      <c r="L210" s="315">
        <f t="shared" si="50"/>
        <v>404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470</v>
      </c>
      <c r="J211" s="323">
        <f t="shared" si="50"/>
        <v>0</v>
      </c>
      <c r="K211" s="324">
        <f t="shared" si="50"/>
        <v>0</v>
      </c>
      <c r="L211" s="321">
        <f t="shared" si="50"/>
        <v>470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469</v>
      </c>
      <c r="J213" s="323">
        <f t="shared" si="50"/>
        <v>0</v>
      </c>
      <c r="K213" s="324">
        <f t="shared" si="50"/>
        <v>0</v>
      </c>
      <c r="L213" s="321">
        <f t="shared" si="50"/>
        <v>469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25</v>
      </c>
      <c r="J216" s="323">
        <f t="shared" si="51"/>
        <v>0</v>
      </c>
      <c r="K216" s="324">
        <f t="shared" si="51"/>
        <v>0</v>
      </c>
      <c r="L216" s="321">
        <f t="shared" si="51"/>
        <v>25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739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1684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1689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1686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1687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702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703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933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711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152819</v>
      </c>
      <c r="J301" s="398">
        <f t="shared" si="79"/>
        <v>0</v>
      </c>
      <c r="K301" s="399">
        <f t="shared" si="79"/>
        <v>0</v>
      </c>
      <c r="L301" s="396">
        <f t="shared" si="79"/>
        <v>152819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КСФ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Крушари</v>
      </c>
      <c r="C349" s="1776"/>
      <c r="D349" s="1777"/>
      <c r="E349" s="411" t="s">
        <v>908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65" t="s">
        <v>2046</v>
      </c>
      <c r="F353" s="1766"/>
      <c r="G353" s="1766"/>
      <c r="H353" s="1767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78341</v>
      </c>
      <c r="J395" s="1655">
        <f t="shared" si="92"/>
        <v>0</v>
      </c>
      <c r="K395" s="446">
        <f>SUM(K396:K397)</f>
        <v>0</v>
      </c>
      <c r="L395" s="1380">
        <f t="shared" si="92"/>
        <v>78341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78341</v>
      </c>
      <c r="J396" s="1647"/>
      <c r="K396" s="1653">
        <v>0</v>
      </c>
      <c r="L396" s="1381">
        <f>I396+J396+K396</f>
        <v>78341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942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697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698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716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78341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78341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784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721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/>
      <c r="G420" s="1631"/>
      <c r="H420" s="1481">
        <v>0</v>
      </c>
      <c r="I420" s="1630">
        <v>15600</v>
      </c>
      <c r="J420" s="1631"/>
      <c r="K420" s="1481">
        <v>0</v>
      </c>
      <c r="L420" s="1380">
        <f>I420+J420+K420</f>
        <v>15600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700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946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15600</v>
      </c>
      <c r="J425" s="515">
        <f t="shared" si="100"/>
        <v>0</v>
      </c>
      <c r="K425" s="516">
        <f t="shared" si="100"/>
        <v>0</v>
      </c>
      <c r="L425" s="513">
        <f t="shared" si="100"/>
        <v>15600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КСФ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Крушари</v>
      </c>
      <c r="C434" s="1776"/>
      <c r="D434" s="1777"/>
      <c r="E434" s="411" t="s">
        <v>908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2048</v>
      </c>
      <c r="F438" s="1754"/>
      <c r="G438" s="1754"/>
      <c r="H438" s="1755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-58878</v>
      </c>
      <c r="J441" s="548">
        <f t="shared" si="103"/>
        <v>0</v>
      </c>
      <c r="K441" s="549">
        <f t="shared" si="103"/>
        <v>0</v>
      </c>
      <c r="L441" s="550">
        <f t="shared" si="103"/>
        <v>-58878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58878</v>
      </c>
      <c r="J442" s="555">
        <f t="shared" si="104"/>
        <v>0</v>
      </c>
      <c r="K442" s="556">
        <f t="shared" si="104"/>
        <v>0</v>
      </c>
      <c r="L442" s="557">
        <f>+L593</f>
        <v>58878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КСФ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Крушари</v>
      </c>
      <c r="C450" s="1776"/>
      <c r="D450" s="1777"/>
      <c r="E450" s="411" t="s">
        <v>908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56" t="s">
        <v>2050</v>
      </c>
      <c r="F454" s="1757"/>
      <c r="G454" s="1757"/>
      <c r="H454" s="1758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785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788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2024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791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798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950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955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956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957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958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19654</v>
      </c>
      <c r="J520" s="581">
        <f t="shared" si="125"/>
        <v>0</v>
      </c>
      <c r="K520" s="582">
        <f t="shared" si="125"/>
        <v>0</v>
      </c>
      <c r="L520" s="579">
        <f t="shared" si="125"/>
        <v>19654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19654</v>
      </c>
      <c r="J523" s="159"/>
      <c r="K523" s="586">
        <v>0</v>
      </c>
      <c r="L523" s="1389">
        <f t="shared" si="121"/>
        <v>19654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960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961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962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963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972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39224</v>
      </c>
      <c r="J562" s="581">
        <f t="shared" si="133"/>
        <v>0</v>
      </c>
      <c r="K562" s="582">
        <f t="shared" si="133"/>
        <v>0</v>
      </c>
      <c r="L562" s="579">
        <f t="shared" si="133"/>
        <v>39224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43390</v>
      </c>
      <c r="J563" s="153"/>
      <c r="K563" s="585">
        <v>0</v>
      </c>
      <c r="L563" s="1381">
        <f t="shared" si="121"/>
        <v>43390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-4166</v>
      </c>
      <c r="J569" s="153"/>
      <c r="K569" s="1669">
        <v>0</v>
      </c>
      <c r="L569" s="1395">
        <f t="shared" si="134"/>
        <v>-4166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977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850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58878</v>
      </c>
      <c r="J593" s="665">
        <f t="shared" si="138"/>
        <v>0</v>
      </c>
      <c r="K593" s="667">
        <f t="shared" si="138"/>
        <v>0</v>
      </c>
      <c r="L593" s="663">
        <f t="shared" si="138"/>
        <v>58878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895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898</v>
      </c>
      <c r="C600" s="1833"/>
      <c r="D600" s="673" t="s">
        <v>899</v>
      </c>
      <c r="E600" s="674"/>
      <c r="F600" s="675"/>
      <c r="G600" s="1834" t="s">
        <v>895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900</v>
      </c>
      <c r="E601" s="677"/>
      <c r="F601" s="678"/>
      <c r="G601" s="679" t="s">
        <v>901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КСФ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Крушари</v>
      </c>
      <c r="C613" s="1848"/>
      <c r="D613" s="1849"/>
      <c r="E613" s="411" t="s">
        <v>908</v>
      </c>
      <c r="F613" s="1362" t="str">
        <f>$F$12</f>
        <v>5806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53" t="s">
        <v>2054</v>
      </c>
      <c r="F617" s="1754"/>
      <c r="G617" s="1754"/>
      <c r="H617" s="1755"/>
      <c r="I617" s="1762" t="s">
        <v>2055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761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22211</v>
      </c>
      <c r="J624" s="276">
        <f t="shared" si="139"/>
        <v>0</v>
      </c>
      <c r="K624" s="277">
        <f t="shared" si="139"/>
        <v>0</v>
      </c>
      <c r="L624" s="274">
        <f t="shared" si="139"/>
        <v>22211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>
        <v>22211</v>
      </c>
      <c r="J625" s="153"/>
      <c r="K625" s="1421"/>
      <c r="L625" s="282">
        <f>I625+J625+K625</f>
        <v>22211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764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770</v>
      </c>
      <c r="J627" s="276">
        <f t="shared" si="141"/>
        <v>0</v>
      </c>
      <c r="K627" s="277">
        <f t="shared" si="141"/>
        <v>0</v>
      </c>
      <c r="L627" s="274">
        <f t="shared" si="141"/>
        <v>770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>
        <v>568</v>
      </c>
      <c r="J629" s="159"/>
      <c r="K629" s="1426"/>
      <c r="L629" s="296">
        <f>I629+J629+K629</f>
        <v>568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>
        <v>128</v>
      </c>
      <c r="J630" s="159"/>
      <c r="K630" s="1426"/>
      <c r="L630" s="296">
        <f>I630+J630+K630</f>
        <v>128</v>
      </c>
      <c r="M630" s="12">
        <f t="shared" si="140"/>
        <v>1</v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74</v>
      </c>
      <c r="J632" s="174"/>
      <c r="K632" s="1427"/>
      <c r="L632" s="288">
        <f>I632+J632+K632</f>
        <v>74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4965</v>
      </c>
      <c r="J633" s="276">
        <f t="shared" si="142"/>
        <v>0</v>
      </c>
      <c r="K633" s="277">
        <f t="shared" si="142"/>
        <v>0</v>
      </c>
      <c r="L633" s="274">
        <f t="shared" si="142"/>
        <v>4965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2522</v>
      </c>
      <c r="J634" s="153"/>
      <c r="K634" s="1421"/>
      <c r="L634" s="282">
        <f aca="true" t="shared" si="144" ref="L634:L641">I634+J634+K634</f>
        <v>2522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>
        <v>889</v>
      </c>
      <c r="J635" s="159"/>
      <c r="K635" s="1426"/>
      <c r="L635" s="296">
        <f t="shared" si="144"/>
        <v>889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1086</v>
      </c>
      <c r="J637" s="159"/>
      <c r="K637" s="1426"/>
      <c r="L637" s="296">
        <f t="shared" si="144"/>
        <v>1086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468</v>
      </c>
      <c r="J638" s="159"/>
      <c r="K638" s="1426"/>
      <c r="L638" s="296">
        <f t="shared" si="144"/>
        <v>468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4071</v>
      </c>
      <c r="J642" s="276">
        <f t="shared" si="145"/>
        <v>0</v>
      </c>
      <c r="K642" s="277">
        <f t="shared" si="145"/>
        <v>0</v>
      </c>
      <c r="L642" s="311">
        <f t="shared" si="145"/>
        <v>4071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>
        <v>360</v>
      </c>
      <c r="J646" s="159"/>
      <c r="K646" s="1426"/>
      <c r="L646" s="296">
        <f t="shared" si="147"/>
        <v>360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3117</v>
      </c>
      <c r="J647" s="159"/>
      <c r="K647" s="1426"/>
      <c r="L647" s="296">
        <f t="shared" si="147"/>
        <v>3117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>
        <v>100</v>
      </c>
      <c r="J649" s="456"/>
      <c r="K649" s="1434"/>
      <c r="L649" s="321">
        <f t="shared" si="147"/>
        <v>100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>
        <v>469</v>
      </c>
      <c r="J651" s="456"/>
      <c r="K651" s="1434"/>
      <c r="L651" s="321">
        <f t="shared" si="147"/>
        <v>469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>
        <v>25</v>
      </c>
      <c r="J654" s="456"/>
      <c r="K654" s="1434"/>
      <c r="L654" s="321">
        <f t="shared" si="147"/>
        <v>25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739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1688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1689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1686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1687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702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703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933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711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711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32017</v>
      </c>
      <c r="J740" s="398">
        <f t="shared" si="173"/>
        <v>0</v>
      </c>
      <c r="K740" s="399">
        <f t="shared" si="173"/>
        <v>0</v>
      </c>
      <c r="L740" s="396">
        <f t="shared" si="173"/>
        <v>32017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814" t="str">
        <f>$B$7</f>
        <v>ОТЧЕТНИ ДАННИ ПО ЕБК ЗА СМЕТКИТЕ ЗА СРЕДСТВАТА ОТ ЕВРОПЕЙСКИЯ СЪЮЗ - КСФ</v>
      </c>
      <c r="C746" s="1815"/>
      <c r="D746" s="1815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4">
        <f>$B$9</f>
        <v>0</v>
      </c>
      <c r="C748" s="1785"/>
      <c r="D748" s="1786"/>
      <c r="E748" s="115">
        <f>$E$9</f>
        <v>42736</v>
      </c>
      <c r="F748" s="227">
        <f>$F$9</f>
        <v>42855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Крушари</v>
      </c>
      <c r="C751" s="1848"/>
      <c r="D751" s="1849"/>
      <c r="E751" s="411" t="s">
        <v>908</v>
      </c>
      <c r="F751" s="1362" t="str">
        <f>$F$12</f>
        <v>5806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53" t="s">
        <v>2054</v>
      </c>
      <c r="F755" s="1754"/>
      <c r="G755" s="1754"/>
      <c r="H755" s="1755"/>
      <c r="I755" s="1762" t="s">
        <v>2055</v>
      </c>
      <c r="J755" s="1763"/>
      <c r="K755" s="1763"/>
      <c r="L755" s="1764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5589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31.5">
      <c r="A760" s="23"/>
      <c r="B760" s="1456"/>
      <c r="C760" s="1592">
        <f>+C759</f>
        <v>5589</v>
      </c>
      <c r="D760" s="1458" t="s">
        <v>600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2" t="s">
        <v>761</v>
      </c>
      <c r="D762" s="1783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4159</v>
      </c>
      <c r="J762" s="276">
        <f t="shared" si="174"/>
        <v>0</v>
      </c>
      <c r="K762" s="277">
        <f t="shared" si="174"/>
        <v>0</v>
      </c>
      <c r="L762" s="274">
        <f t="shared" si="174"/>
        <v>4159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>
        <v>4159</v>
      </c>
      <c r="J764" s="174"/>
      <c r="K764" s="1427"/>
      <c r="L764" s="288">
        <f>I764+J764+K764</f>
        <v>4159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78" t="s">
        <v>764</v>
      </c>
      <c r="D765" s="1779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13963</v>
      </c>
      <c r="J765" s="276">
        <f t="shared" si="176"/>
        <v>0</v>
      </c>
      <c r="K765" s="277">
        <f t="shared" si="176"/>
        <v>0</v>
      </c>
      <c r="L765" s="274">
        <f t="shared" si="176"/>
        <v>13963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>
        <v>8753</v>
      </c>
      <c r="J766" s="153"/>
      <c r="K766" s="1421"/>
      <c r="L766" s="282">
        <f>I766+J766+K766</f>
        <v>8753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5210</v>
      </c>
      <c r="J767" s="159"/>
      <c r="K767" s="1426"/>
      <c r="L767" s="296">
        <f>I767+J767+K767</f>
        <v>5210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80" t="s">
        <v>199</v>
      </c>
      <c r="D771" s="1781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3416</v>
      </c>
      <c r="J771" s="276">
        <f t="shared" si="177"/>
        <v>0</v>
      </c>
      <c r="K771" s="277">
        <f t="shared" si="177"/>
        <v>0</v>
      </c>
      <c r="L771" s="274">
        <f t="shared" si="177"/>
        <v>3416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1965</v>
      </c>
      <c r="J772" s="153"/>
      <c r="K772" s="1421"/>
      <c r="L772" s="282">
        <f aca="true" t="shared" si="179" ref="L772:L779">I772+J772+K772</f>
        <v>1965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917</v>
      </c>
      <c r="J775" s="159"/>
      <c r="K775" s="1426"/>
      <c r="L775" s="296">
        <f t="shared" si="179"/>
        <v>917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534</v>
      </c>
      <c r="J776" s="159"/>
      <c r="K776" s="1426"/>
      <c r="L776" s="296">
        <f t="shared" si="179"/>
        <v>534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91" t="s">
        <v>204</v>
      </c>
      <c r="D779" s="1792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78" t="s">
        <v>205</v>
      </c>
      <c r="D780" s="1779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3459</v>
      </c>
      <c r="J780" s="276">
        <f t="shared" si="180"/>
        <v>0</v>
      </c>
      <c r="K780" s="277">
        <f t="shared" si="180"/>
        <v>0</v>
      </c>
      <c r="L780" s="311">
        <f t="shared" si="180"/>
        <v>3459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>
        <v>2234</v>
      </c>
      <c r="J781" s="153"/>
      <c r="K781" s="1421"/>
      <c r="L781" s="282">
        <f aca="true" t="shared" si="182" ref="L781:L797">I781+J781+K781</f>
        <v>2234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>
        <v>784</v>
      </c>
      <c r="J785" s="159"/>
      <c r="K785" s="1426"/>
      <c r="L785" s="296">
        <f t="shared" si="182"/>
        <v>784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>
        <v>131</v>
      </c>
      <c r="J786" s="165"/>
      <c r="K786" s="1422"/>
      <c r="L786" s="315">
        <f t="shared" si="182"/>
        <v>131</v>
      </c>
      <c r="M786" s="12">
        <f t="shared" si="175"/>
        <v>1</v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>
        <v>310</v>
      </c>
      <c r="J787" s="456"/>
      <c r="K787" s="1434"/>
      <c r="L787" s="321">
        <f t="shared" si="182"/>
        <v>310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89" t="s">
        <v>279</v>
      </c>
      <c r="D798" s="1790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89" t="s">
        <v>739</v>
      </c>
      <c r="D802" s="1790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89" t="s">
        <v>224</v>
      </c>
      <c r="D808" s="1790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89" t="s">
        <v>226</v>
      </c>
      <c r="D811" s="1790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95" t="s">
        <v>227</v>
      </c>
      <c r="D812" s="1796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95" t="s">
        <v>228</v>
      </c>
      <c r="D813" s="1796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95" t="s">
        <v>1688</v>
      </c>
      <c r="D814" s="1796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89" t="s">
        <v>229</v>
      </c>
      <c r="D815" s="1790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89" t="s">
        <v>241</v>
      </c>
      <c r="D831" s="1790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89" t="s">
        <v>242</v>
      </c>
      <c r="D832" s="1790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89" t="s">
        <v>243</v>
      </c>
      <c r="D833" s="1790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89" t="s">
        <v>244</v>
      </c>
      <c r="D834" s="1790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89" t="s">
        <v>1689</v>
      </c>
      <c r="D841" s="1790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89" t="s">
        <v>1686</v>
      </c>
      <c r="D845" s="1790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89" t="s">
        <v>1687</v>
      </c>
      <c r="D846" s="1790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95" t="s">
        <v>254</v>
      </c>
      <c r="D847" s="1796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89" t="s">
        <v>280</v>
      </c>
      <c r="D848" s="1790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93" t="s">
        <v>255</v>
      </c>
      <c r="D851" s="1794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93" t="s">
        <v>256</v>
      </c>
      <c r="D852" s="1794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93" t="s">
        <v>642</v>
      </c>
      <c r="D860" s="1794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93" t="s">
        <v>702</v>
      </c>
      <c r="D863" s="1794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89" t="s">
        <v>703</v>
      </c>
      <c r="D864" s="1790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97" t="s">
        <v>933</v>
      </c>
      <c r="D869" s="1798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99" t="s">
        <v>711</v>
      </c>
      <c r="D873" s="1800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99" t="s">
        <v>711</v>
      </c>
      <c r="D874" s="1800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24997</v>
      </c>
      <c r="J878" s="398">
        <f t="shared" si="208"/>
        <v>0</v>
      </c>
      <c r="K878" s="399">
        <f t="shared" si="208"/>
        <v>0</v>
      </c>
      <c r="L878" s="396">
        <f t="shared" si="208"/>
        <v>24997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814" t="str">
        <f>$B$7</f>
        <v>ОТЧЕТНИ ДАННИ ПО ЕБК ЗА СМЕТКИТЕ ЗА СРЕДСТВАТА ОТ ЕВРОПЕЙСКИЯ СЪЮЗ - КСФ</v>
      </c>
      <c r="C884" s="1815"/>
      <c r="D884" s="1815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4">
        <f>$B$9</f>
        <v>0</v>
      </c>
      <c r="C886" s="1785"/>
      <c r="D886" s="1786"/>
      <c r="E886" s="115">
        <f>$E$9</f>
        <v>42736</v>
      </c>
      <c r="F886" s="227">
        <f>$F$9</f>
        <v>42855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Крушари</v>
      </c>
      <c r="C889" s="1848"/>
      <c r="D889" s="1849"/>
      <c r="E889" s="411" t="s">
        <v>908</v>
      </c>
      <c r="F889" s="1362" t="str">
        <f>$F$12</f>
        <v>5806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53" t="s">
        <v>2054</v>
      </c>
      <c r="F893" s="1754"/>
      <c r="G893" s="1754"/>
      <c r="H893" s="1755"/>
      <c r="I893" s="1762" t="s">
        <v>2055</v>
      </c>
      <c r="J893" s="1763"/>
      <c r="K893" s="1763"/>
      <c r="L893" s="1764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82" t="s">
        <v>761</v>
      </c>
      <c r="D900" s="1783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3662</v>
      </c>
      <c r="J900" s="276">
        <f t="shared" si="209"/>
        <v>0</v>
      </c>
      <c r="K900" s="277">
        <f t="shared" si="209"/>
        <v>0</v>
      </c>
      <c r="L900" s="274">
        <f t="shared" si="209"/>
        <v>3662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>
        <v>3662</v>
      </c>
      <c r="J902" s="174"/>
      <c r="K902" s="1427"/>
      <c r="L902" s="288">
        <f>I902+J902+K902</f>
        <v>3662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78" t="s">
        <v>764</v>
      </c>
      <c r="D903" s="1779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76649</v>
      </c>
      <c r="J903" s="276">
        <f t="shared" si="211"/>
        <v>0</v>
      </c>
      <c r="K903" s="277">
        <f t="shared" si="211"/>
        <v>0</v>
      </c>
      <c r="L903" s="274">
        <f t="shared" si="211"/>
        <v>76649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>
        <v>76033</v>
      </c>
      <c r="J904" s="153"/>
      <c r="K904" s="1421"/>
      <c r="L904" s="282">
        <f>I904+J904+K904</f>
        <v>76033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>
        <v>616</v>
      </c>
      <c r="J905" s="159"/>
      <c r="K905" s="1426"/>
      <c r="L905" s="296">
        <f>I905+J905+K905</f>
        <v>616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80" t="s">
        <v>199</v>
      </c>
      <c r="D909" s="1781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15161</v>
      </c>
      <c r="J909" s="276">
        <f t="shared" si="212"/>
        <v>0</v>
      </c>
      <c r="K909" s="277">
        <f t="shared" si="212"/>
        <v>0</v>
      </c>
      <c r="L909" s="274">
        <f t="shared" si="212"/>
        <v>15161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9678</v>
      </c>
      <c r="J910" s="153"/>
      <c r="K910" s="1421"/>
      <c r="L910" s="282">
        <f aca="true" t="shared" si="214" ref="L910:L917">I910+J910+K910</f>
        <v>9678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3938</v>
      </c>
      <c r="J913" s="159"/>
      <c r="K913" s="1426"/>
      <c r="L913" s="296">
        <f t="shared" si="214"/>
        <v>3938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1545</v>
      </c>
      <c r="J914" s="159"/>
      <c r="K914" s="1426"/>
      <c r="L914" s="296">
        <f t="shared" si="214"/>
        <v>1545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91" t="s">
        <v>204</v>
      </c>
      <c r="D917" s="1792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78" t="s">
        <v>205</v>
      </c>
      <c r="D918" s="1779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333</v>
      </c>
      <c r="J918" s="276">
        <f t="shared" si="215"/>
        <v>0</v>
      </c>
      <c r="K918" s="277">
        <f t="shared" si="215"/>
        <v>0</v>
      </c>
      <c r="L918" s="311">
        <f t="shared" si="215"/>
        <v>333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273</v>
      </c>
      <c r="J924" s="165"/>
      <c r="K924" s="1422"/>
      <c r="L924" s="315">
        <f t="shared" si="217"/>
        <v>273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>
        <v>60</v>
      </c>
      <c r="J925" s="456"/>
      <c r="K925" s="1434"/>
      <c r="L925" s="321">
        <f t="shared" si="217"/>
        <v>60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89" t="s">
        <v>279</v>
      </c>
      <c r="D936" s="1790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89" t="s">
        <v>739</v>
      </c>
      <c r="D940" s="1790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89" t="s">
        <v>224</v>
      </c>
      <c r="D946" s="1790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89" t="s">
        <v>226</v>
      </c>
      <c r="D949" s="1790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95" t="s">
        <v>227</v>
      </c>
      <c r="D950" s="1796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95" t="s">
        <v>228</v>
      </c>
      <c r="D951" s="1796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95" t="s">
        <v>1688</v>
      </c>
      <c r="D952" s="1796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89" t="s">
        <v>229</v>
      </c>
      <c r="D953" s="1790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89" t="s">
        <v>241</v>
      </c>
      <c r="D969" s="1790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89" t="s">
        <v>242</v>
      </c>
      <c r="D970" s="1790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89" t="s">
        <v>243</v>
      </c>
      <c r="D971" s="1790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89" t="s">
        <v>244</v>
      </c>
      <c r="D972" s="1790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89" t="s">
        <v>1689</v>
      </c>
      <c r="D979" s="1790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89" t="s">
        <v>1686</v>
      </c>
      <c r="D983" s="1790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89" t="s">
        <v>1687</v>
      </c>
      <c r="D984" s="1790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95" t="s">
        <v>254</v>
      </c>
      <c r="D985" s="1796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89" t="s">
        <v>280</v>
      </c>
      <c r="D986" s="1790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93" t="s">
        <v>255</v>
      </c>
      <c r="D989" s="1794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93" t="s">
        <v>256</v>
      </c>
      <c r="D990" s="1794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93" t="s">
        <v>642</v>
      </c>
      <c r="D998" s="1794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93" t="s">
        <v>702</v>
      </c>
      <c r="D1001" s="1794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89" t="s">
        <v>703</v>
      </c>
      <c r="D1002" s="1790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97" t="s">
        <v>933</v>
      </c>
      <c r="D1007" s="1798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99" t="s">
        <v>711</v>
      </c>
      <c r="D1011" s="1800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99" t="s">
        <v>711</v>
      </c>
      <c r="D1012" s="1800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95805</v>
      </c>
      <c r="J1016" s="398">
        <f t="shared" si="243"/>
        <v>0</v>
      </c>
      <c r="K1016" s="399">
        <f t="shared" si="243"/>
        <v>0</v>
      </c>
      <c r="L1016" s="396">
        <f t="shared" si="243"/>
        <v>95805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39" dxfId="162" operator="notEqual" stopIfTrue="1">
      <formula>0</formula>
    </cfRule>
  </conditionalFormatting>
  <conditionalFormatting sqref="D594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78">
    <cfRule type="cellIs" priority="116" dxfId="178" operator="equal" stopIfTrue="1">
      <formula>0</formula>
    </cfRule>
  </conditionalFormatting>
  <conditionalFormatting sqref="E180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0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49">
    <cfRule type="cellIs" priority="105" dxfId="178" operator="equal" stopIfTrue="1">
      <formula>0</formula>
    </cfRule>
  </conditionalFormatting>
  <conditionalFormatting sqref="E351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1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34">
    <cfRule type="cellIs" priority="94" dxfId="178" operator="equal" stopIfTrue="1">
      <formula>0</formula>
    </cfRule>
  </conditionalFormatting>
  <conditionalFormatting sqref="E436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36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3">
    <cfRule type="cellIs" priority="83" dxfId="179" operator="notEqual" stopIfTrue="1">
      <formula>0</formula>
    </cfRule>
  </conditionalFormatting>
  <conditionalFormatting sqref="F443">
    <cfRule type="cellIs" priority="82" dxfId="179" operator="notEqual" stopIfTrue="1">
      <formula>0</formula>
    </cfRule>
  </conditionalFormatting>
  <conditionalFormatting sqref="G443">
    <cfRule type="cellIs" priority="81" dxfId="179" operator="notEqual" stopIfTrue="1">
      <formula>0</formula>
    </cfRule>
  </conditionalFormatting>
  <conditionalFormatting sqref="H443">
    <cfRule type="cellIs" priority="80" dxfId="179" operator="notEqual" stopIfTrue="1">
      <formula>0</formula>
    </cfRule>
  </conditionalFormatting>
  <conditionalFormatting sqref="I443">
    <cfRule type="cellIs" priority="79" dxfId="179" operator="notEqual" stopIfTrue="1">
      <formula>0</formula>
    </cfRule>
  </conditionalFormatting>
  <conditionalFormatting sqref="J443">
    <cfRule type="cellIs" priority="78" dxfId="179" operator="notEqual" stopIfTrue="1">
      <formula>0</formula>
    </cfRule>
  </conditionalFormatting>
  <conditionalFormatting sqref="K443">
    <cfRule type="cellIs" priority="77" dxfId="179" operator="notEqual" stopIfTrue="1">
      <formula>0</formula>
    </cfRule>
  </conditionalFormatting>
  <conditionalFormatting sqref="L443">
    <cfRule type="cellIs" priority="76" dxfId="179" operator="notEqual" stopIfTrue="1">
      <formula>0</formula>
    </cfRule>
  </conditionalFormatting>
  <conditionalFormatting sqref="E594">
    <cfRule type="cellIs" priority="75" dxfId="179" operator="notEqual" stopIfTrue="1">
      <formula>0</formula>
    </cfRule>
  </conditionalFormatting>
  <conditionalFormatting sqref="F594:G594">
    <cfRule type="cellIs" priority="74" dxfId="179" operator="notEqual" stopIfTrue="1">
      <formula>0</formula>
    </cfRule>
  </conditionalFormatting>
  <conditionalFormatting sqref="H594">
    <cfRule type="cellIs" priority="73" dxfId="179" operator="notEqual" stopIfTrue="1">
      <formula>0</formula>
    </cfRule>
  </conditionalFormatting>
  <conditionalFormatting sqref="I594">
    <cfRule type="cellIs" priority="72" dxfId="179" operator="notEqual" stopIfTrue="1">
      <formula>0</formula>
    </cfRule>
  </conditionalFormatting>
  <conditionalFormatting sqref="J594:K594">
    <cfRule type="cellIs" priority="71" dxfId="179" operator="notEqual" stopIfTrue="1">
      <formula>0</formula>
    </cfRule>
  </conditionalFormatting>
  <conditionalFormatting sqref="L594">
    <cfRule type="cellIs" priority="70" dxfId="179" operator="notEqual" stopIfTrue="1">
      <formula>0</formula>
    </cfRule>
  </conditionalFormatting>
  <conditionalFormatting sqref="F450">
    <cfRule type="cellIs" priority="68" dxfId="178" operator="equal" stopIfTrue="1">
      <formula>0</formula>
    </cfRule>
  </conditionalFormatting>
  <conditionalFormatting sqref="E452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2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69">
    <cfRule type="cellIs" priority="50" dxfId="48" operator="greaterThan" stopIfTrue="1">
      <formula>$G$25</formula>
    </cfRule>
  </conditionalFormatting>
  <conditionalFormatting sqref="J169">
    <cfRule type="cellIs" priority="49" dxfId="48" operator="greaterThan" stopIfTrue="1">
      <formula>$J$25</formula>
    </cfRule>
  </conditionalFormatting>
  <conditionalFormatting sqref="F613">
    <cfRule type="cellIs" priority="48" dxfId="178" operator="equal" stopIfTrue="1">
      <formula>0</formula>
    </cfRule>
  </conditionalFormatting>
  <conditionalFormatting sqref="E615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15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2">
    <cfRule type="cellIs" priority="37" dxfId="0" operator="notEqual" stopIfTrue="1">
      <formula>"ИЗБЕРЕТЕ ДЕЙНОСТ"</formula>
    </cfRule>
  </conditionalFormatting>
  <conditionalFormatting sqref="D740">
    <cfRule type="cellIs" priority="36" dxfId="181" operator="equal" stopIfTrue="1">
      <formula>0</formula>
    </cfRule>
  </conditionalFormatting>
  <conditionalFormatting sqref="C622">
    <cfRule type="cellIs" priority="35" dxfId="0" operator="notEqual" stopIfTrue="1">
      <formula>0</formula>
    </cfRule>
  </conditionalFormatting>
  <conditionalFormatting sqref="D620">
    <cfRule type="cellIs" priority="34" dxfId="0" operator="notEqual" stopIfTrue="1">
      <formula>"ИЗБЕРЕТЕ ДЕЙНОСТ"</formula>
    </cfRule>
  </conditionalFormatting>
  <conditionalFormatting sqref="C620">
    <cfRule type="cellIs" priority="33" dxfId="0" operator="notEqual" stopIfTrue="1">
      <formula>0</formula>
    </cfRule>
  </conditionalFormatting>
  <conditionalFormatting sqref="F751">
    <cfRule type="cellIs" priority="32" dxfId="178" operator="equal" stopIfTrue="1">
      <formula>0</formula>
    </cfRule>
  </conditionalFormatting>
  <conditionalFormatting sqref="E753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3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0">
    <cfRule type="cellIs" priority="21" dxfId="0" operator="notEqual" stopIfTrue="1">
      <formula>"ИЗБЕРЕТЕ ДЕЙНОСТ"</formula>
    </cfRule>
  </conditionalFormatting>
  <conditionalFormatting sqref="D878">
    <cfRule type="cellIs" priority="20" dxfId="181" operator="equal" stopIfTrue="1">
      <formula>0</formula>
    </cfRule>
  </conditionalFormatting>
  <conditionalFormatting sqref="C760">
    <cfRule type="cellIs" priority="19" dxfId="0" operator="notEqual" stopIfTrue="1">
      <formula>0</formula>
    </cfRule>
  </conditionalFormatting>
  <conditionalFormatting sqref="D758">
    <cfRule type="cellIs" priority="18" dxfId="0" operator="notEqual" stopIfTrue="1">
      <formula>"ИЗБЕРЕТЕ ДЕЙНОСТ"</formula>
    </cfRule>
  </conditionalFormatting>
  <conditionalFormatting sqref="C758">
    <cfRule type="cellIs" priority="17" dxfId="0" operator="notEqual" stopIfTrue="1">
      <formula>0</formula>
    </cfRule>
  </conditionalFormatting>
  <conditionalFormatting sqref="F889">
    <cfRule type="cellIs" priority="16" dxfId="178" operator="equal" stopIfTrue="1">
      <formula>0</formula>
    </cfRule>
  </conditionalFormatting>
  <conditionalFormatting sqref="E89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898">
    <cfRule type="cellIs" priority="5" dxfId="0" operator="notEqual" stopIfTrue="1">
      <formula>"ИЗБЕРЕТЕ ДЕЙНОСТ"</formula>
    </cfRule>
  </conditionalFormatting>
  <conditionalFormatting sqref="D1016">
    <cfRule type="cellIs" priority="4" dxfId="181" operator="equal" stopIfTrue="1">
      <formula>0</formula>
    </cfRule>
  </conditionalFormatting>
  <conditionalFormatting sqref="C898">
    <cfRule type="cellIs" priority="3" dxfId="0" operator="notEqual" stopIfTrue="1">
      <formula>0</formula>
    </cfRule>
  </conditionalFormatting>
  <conditionalFormatting sqref="D896">
    <cfRule type="cellIs" priority="2" dxfId="0" operator="notEqual" stopIfTrue="1">
      <formula>"ИЗБЕРЕТЕ ДЕЙНОСТ"</formula>
    </cfRule>
  </conditionalFormatting>
  <conditionalFormatting sqref="C89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53" t="s">
        <v>2054</v>
      </c>
      <c r="M23" s="1754"/>
      <c r="N23" s="1754"/>
      <c r="O23" s="1755"/>
      <c r="P23" s="1762" t="s">
        <v>2055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761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764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739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5" t="s">
        <v>1688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1689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1686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1687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702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703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933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711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711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2017-05-11T09:22:47Z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